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ripopa\Desktop\Uploads on the web\January 2021\"/>
    </mc:Choice>
  </mc:AlternateContent>
  <xr:revisionPtr revIDLastSave="0" documentId="8_{0308A84C-5FF5-401B-9A25-CF56CF739968}" xr6:coauthVersionLast="45" xr6:coauthVersionMax="45" xr10:uidLastSave="{00000000-0000-0000-0000-000000000000}"/>
  <bookViews>
    <workbookView xWindow="-110" yWindow="-110" windowWidth="19420" windowHeight="10420" xr2:uid="{00000000-000D-0000-FFFF-FFFF00000000}"/>
  </bookViews>
  <sheets>
    <sheet name="Summary" sheetId="8" r:id="rId1"/>
    <sheet name="Proposal 1" sheetId="1" r:id="rId2"/>
    <sheet name="Proposal 2" sheetId="14" r:id="rId3"/>
    <sheet name="Proposal 3" sheetId="15" r:id="rId4"/>
    <sheet name="Proposal 4" sheetId="16" r:id="rId5"/>
    <sheet name="Population" sheetId="11" r:id="rId6"/>
    <sheet name="Guidance" sheetId="18" r:id="rId7"/>
  </sheets>
  <definedNames>
    <definedName name="_xlnm._FilterDatabase" localSheetId="1" hidden="1">'Proposal 1'!$C$6:$C$54</definedName>
    <definedName name="_xlnm._FilterDatabase" localSheetId="2" hidden="1">'Proposal 2'!$C$6:$C$54</definedName>
    <definedName name="_xlnm._FilterDatabase" localSheetId="3" hidden="1">'Proposal 3'!$C$6:$C$54</definedName>
    <definedName name="_xlnm._FilterDatabase" localSheetId="4" hidden="1">'Proposal 4'!$C$6:$C$54</definedName>
    <definedName name="_ftnref1" localSheetId="1">'Proposal 1'!$F$7</definedName>
    <definedName name="_ftnref1" localSheetId="2">'Proposal 2'!$F$7</definedName>
    <definedName name="_ftnref1" localSheetId="3">'Proposal 3'!$F$7</definedName>
    <definedName name="_ftnref1" localSheetId="4">'Proposal 4'!$F$7</definedName>
    <definedName name="_xlnm.Print_Area" localSheetId="1">'Proposal 1'!$A$1:$I$57</definedName>
    <definedName name="_xlnm.Print_Area" localSheetId="2">'Proposal 2'!$A$1:$I$57</definedName>
    <definedName name="_xlnm.Print_Area" localSheetId="3">'Proposal 3'!$A$1:$I$57</definedName>
    <definedName name="_xlnm.Print_Area" localSheetId="4">'Proposal 4'!$A$1:$I$57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0" i="8" l="1"/>
  <c r="K50" i="8"/>
  <c r="L50" i="8"/>
  <c r="I50" i="8"/>
  <c r="M50" i="8" l="1"/>
  <c r="D40" i="1"/>
  <c r="F49" i="16"/>
  <c r="K49" i="16" s="1"/>
  <c r="F48" i="16"/>
  <c r="F47" i="16"/>
  <c r="F46" i="16"/>
  <c r="K46" i="16" s="1"/>
  <c r="F45" i="16"/>
  <c r="K45" i="16" s="1"/>
  <c r="F44" i="16"/>
  <c r="K44" i="16" s="1"/>
  <c r="F43" i="16"/>
  <c r="K43" i="16" s="1"/>
  <c r="F42" i="16"/>
  <c r="F41" i="16"/>
  <c r="F40" i="16"/>
  <c r="K40" i="16" s="1"/>
  <c r="F39" i="16"/>
  <c r="F38" i="16"/>
  <c r="F37" i="16"/>
  <c r="F36" i="16"/>
  <c r="K36" i="16" s="1"/>
  <c r="F35" i="16"/>
  <c r="F34" i="16"/>
  <c r="K34" i="16" s="1"/>
  <c r="F33" i="16"/>
  <c r="F32" i="16"/>
  <c r="F31" i="16"/>
  <c r="F30" i="16"/>
  <c r="K30" i="16"/>
  <c r="F29" i="16"/>
  <c r="K29" i="16" s="1"/>
  <c r="F28" i="16"/>
  <c r="F27" i="16"/>
  <c r="K27" i="16" s="1"/>
  <c r="F26" i="16"/>
  <c r="K26" i="16" s="1"/>
  <c r="F25" i="16"/>
  <c r="F24" i="16"/>
  <c r="F23" i="16"/>
  <c r="K23" i="16" s="1"/>
  <c r="F22" i="16"/>
  <c r="K22" i="16" s="1"/>
  <c r="F21" i="16"/>
  <c r="K21" i="16" s="1"/>
  <c r="F20" i="16"/>
  <c r="F19" i="16"/>
  <c r="K19" i="16" s="1"/>
  <c r="F18" i="16"/>
  <c r="F17" i="16"/>
  <c r="K17" i="16" s="1"/>
  <c r="F16" i="16"/>
  <c r="F15" i="16"/>
  <c r="F14" i="16"/>
  <c r="K14" i="16" s="1"/>
  <c r="F13" i="16"/>
  <c r="K13" i="16" s="1"/>
  <c r="F12" i="16"/>
  <c r="F11" i="16"/>
  <c r="K11" i="16" s="1"/>
  <c r="F10" i="16"/>
  <c r="K10" i="16" s="1"/>
  <c r="F9" i="16"/>
  <c r="F8" i="16"/>
  <c r="E49" i="16"/>
  <c r="E48" i="16"/>
  <c r="E47" i="16"/>
  <c r="E46" i="16"/>
  <c r="J46" i="16" s="1"/>
  <c r="E45" i="16"/>
  <c r="E44" i="16"/>
  <c r="E43" i="16"/>
  <c r="E42" i="16"/>
  <c r="E41" i="16"/>
  <c r="E40" i="16"/>
  <c r="J40" i="16" s="1"/>
  <c r="E39" i="16"/>
  <c r="J39" i="16" s="1"/>
  <c r="E38" i="16"/>
  <c r="E37" i="16"/>
  <c r="E36" i="16"/>
  <c r="J36" i="16" s="1"/>
  <c r="E35" i="16"/>
  <c r="E34" i="16"/>
  <c r="J34" i="16" s="1"/>
  <c r="E33" i="16"/>
  <c r="J33" i="16" s="1"/>
  <c r="E32" i="16"/>
  <c r="J32" i="16" s="1"/>
  <c r="E31" i="16"/>
  <c r="E30" i="16"/>
  <c r="J30" i="16" s="1"/>
  <c r="E29" i="16"/>
  <c r="J29" i="16" s="1"/>
  <c r="E28" i="16"/>
  <c r="E27" i="16"/>
  <c r="J27" i="16" s="1"/>
  <c r="E26" i="16"/>
  <c r="E25" i="16"/>
  <c r="J25" i="16" s="1"/>
  <c r="E24" i="16"/>
  <c r="J24" i="16" s="1"/>
  <c r="E23" i="16"/>
  <c r="E22" i="16"/>
  <c r="J22" i="16" s="1"/>
  <c r="E21" i="16"/>
  <c r="E20" i="16"/>
  <c r="J20" i="16" s="1"/>
  <c r="E19" i="16"/>
  <c r="E18" i="16"/>
  <c r="E17" i="16"/>
  <c r="E16" i="16"/>
  <c r="J16" i="16" s="1"/>
  <c r="E15" i="16"/>
  <c r="E14" i="16"/>
  <c r="J14" i="16" s="1"/>
  <c r="E13" i="16"/>
  <c r="J13" i="16" s="1"/>
  <c r="E12" i="16"/>
  <c r="E11" i="16"/>
  <c r="J11" i="16" s="1"/>
  <c r="E10" i="16"/>
  <c r="J10" i="16" s="1"/>
  <c r="E9" i="16"/>
  <c r="E8" i="16"/>
  <c r="E49" i="15"/>
  <c r="J49" i="15" s="1"/>
  <c r="E48" i="15"/>
  <c r="E47" i="15"/>
  <c r="E46" i="15"/>
  <c r="J46" i="15" s="1"/>
  <c r="E45" i="15"/>
  <c r="E44" i="15"/>
  <c r="J44" i="15" s="1"/>
  <c r="E43" i="15"/>
  <c r="J43" i="15" s="1"/>
  <c r="E42" i="15"/>
  <c r="E41" i="15"/>
  <c r="J41" i="15" s="1"/>
  <c r="E40" i="15"/>
  <c r="J40" i="15" s="1"/>
  <c r="E39" i="15"/>
  <c r="J39" i="15" s="1"/>
  <c r="E38" i="15"/>
  <c r="E37" i="15"/>
  <c r="J37" i="15" s="1"/>
  <c r="E36" i="15"/>
  <c r="J36" i="15" s="1"/>
  <c r="E35" i="15"/>
  <c r="E34" i="15"/>
  <c r="J34" i="15" s="1"/>
  <c r="E33" i="15"/>
  <c r="J33" i="15" s="1"/>
  <c r="E32" i="15"/>
  <c r="J32" i="15" s="1"/>
  <c r="E31" i="15"/>
  <c r="E30" i="15"/>
  <c r="J30" i="15" s="1"/>
  <c r="E29" i="15"/>
  <c r="E28" i="15"/>
  <c r="E27" i="15"/>
  <c r="J27" i="15" s="1"/>
  <c r="E26" i="15"/>
  <c r="E25" i="15"/>
  <c r="E24" i="15"/>
  <c r="J24" i="15" s="1"/>
  <c r="E23" i="15"/>
  <c r="E22" i="15"/>
  <c r="J22" i="15" s="1"/>
  <c r="E21" i="15"/>
  <c r="J21" i="15" s="1"/>
  <c r="E20" i="15"/>
  <c r="J20" i="15" s="1"/>
  <c r="E19" i="15"/>
  <c r="J19" i="15" s="1"/>
  <c r="E18" i="15"/>
  <c r="E17" i="15"/>
  <c r="E16" i="15"/>
  <c r="E15" i="15"/>
  <c r="J15" i="15" s="1"/>
  <c r="E14" i="15"/>
  <c r="E13" i="15"/>
  <c r="E12" i="15"/>
  <c r="E11" i="15"/>
  <c r="J11" i="15" s="1"/>
  <c r="E10" i="15"/>
  <c r="J10" i="15" s="1"/>
  <c r="E9" i="15"/>
  <c r="J9" i="15" s="1"/>
  <c r="E8" i="15"/>
  <c r="F49" i="15"/>
  <c r="F48" i="15"/>
  <c r="F47" i="15"/>
  <c r="F46" i="15"/>
  <c r="K46" i="15" s="1"/>
  <c r="F45" i="15"/>
  <c r="K45" i="15" s="1"/>
  <c r="F44" i="15"/>
  <c r="K44" i="15" s="1"/>
  <c r="F43" i="15"/>
  <c r="K43" i="15" s="1"/>
  <c r="F42" i="15"/>
  <c r="F41" i="15"/>
  <c r="F40" i="15"/>
  <c r="K40" i="15" s="1"/>
  <c r="F39" i="15"/>
  <c r="K39" i="15" s="1"/>
  <c r="F38" i="15"/>
  <c r="F37" i="15"/>
  <c r="F36" i="15"/>
  <c r="K36" i="15" s="1"/>
  <c r="F35" i="15"/>
  <c r="F34" i="15"/>
  <c r="K34" i="15" s="1"/>
  <c r="F33" i="15"/>
  <c r="K33" i="15" s="1"/>
  <c r="F32" i="15"/>
  <c r="F31" i="15"/>
  <c r="K31" i="15" s="1"/>
  <c r="F30" i="15"/>
  <c r="F29" i="15"/>
  <c r="K29" i="15" s="1"/>
  <c r="F28" i="15"/>
  <c r="F27" i="15"/>
  <c r="K27" i="15" s="1"/>
  <c r="F26" i="15"/>
  <c r="K26" i="15" s="1"/>
  <c r="F25" i="15"/>
  <c r="K25" i="15" s="1"/>
  <c r="F24" i="15"/>
  <c r="F23" i="15"/>
  <c r="K23" i="15" s="1"/>
  <c r="F22" i="15"/>
  <c r="K22" i="15" s="1"/>
  <c r="F21" i="15"/>
  <c r="K21" i="15" s="1"/>
  <c r="F20" i="15"/>
  <c r="F19" i="15"/>
  <c r="K19" i="15" s="1"/>
  <c r="F18" i="15"/>
  <c r="K18" i="15" s="1"/>
  <c r="F17" i="15"/>
  <c r="F16" i="15"/>
  <c r="K16" i="15" s="1"/>
  <c r="F15" i="15"/>
  <c r="K15" i="15" s="1"/>
  <c r="F14" i="15"/>
  <c r="F13" i="15"/>
  <c r="F12" i="15"/>
  <c r="F11" i="15"/>
  <c r="K11" i="15" s="1"/>
  <c r="F10" i="15"/>
  <c r="F9" i="15"/>
  <c r="F8" i="15"/>
  <c r="F49" i="14"/>
  <c r="K49" i="14" s="1"/>
  <c r="F48" i="14"/>
  <c r="F47" i="14"/>
  <c r="F46" i="14"/>
  <c r="K46" i="14" s="1"/>
  <c r="F45" i="14"/>
  <c r="F44" i="14"/>
  <c r="F43" i="14"/>
  <c r="F42" i="14"/>
  <c r="F41" i="14"/>
  <c r="K41" i="14" s="1"/>
  <c r="F40" i="14"/>
  <c r="K40" i="14" s="1"/>
  <c r="F39" i="14"/>
  <c r="F38" i="14"/>
  <c r="F37" i="14"/>
  <c r="K37" i="14" s="1"/>
  <c r="F36" i="14"/>
  <c r="F35" i="14"/>
  <c r="F34" i="14"/>
  <c r="K34" i="14" s="1"/>
  <c r="F33" i="14"/>
  <c r="K33" i="14" s="1"/>
  <c r="F32" i="14"/>
  <c r="K32" i="14" s="1"/>
  <c r="F31" i="14"/>
  <c r="F30" i="14"/>
  <c r="K30" i="14" s="1"/>
  <c r="F29" i="14"/>
  <c r="K29" i="14" s="1"/>
  <c r="F28" i="14"/>
  <c r="F27" i="14"/>
  <c r="K27" i="14" s="1"/>
  <c r="F26" i="14"/>
  <c r="K26" i="14" s="1"/>
  <c r="F25" i="14"/>
  <c r="K25" i="14" s="1"/>
  <c r="F24" i="14"/>
  <c r="K24" i="14" s="1"/>
  <c r="F23" i="14"/>
  <c r="K23" i="14" s="1"/>
  <c r="F22" i="14"/>
  <c r="F21" i="14"/>
  <c r="K21" i="14" s="1"/>
  <c r="F20" i="14"/>
  <c r="F19" i="14"/>
  <c r="F18" i="14"/>
  <c r="K18" i="14" s="1"/>
  <c r="F17" i="14"/>
  <c r="F16" i="14"/>
  <c r="F15" i="14"/>
  <c r="K15" i="14" s="1"/>
  <c r="F14" i="14"/>
  <c r="K14" i="14" s="1"/>
  <c r="F13" i="14"/>
  <c r="F12" i="14"/>
  <c r="F11" i="14"/>
  <c r="F10" i="14"/>
  <c r="F9" i="14"/>
  <c r="K9" i="14" s="1"/>
  <c r="F8" i="14"/>
  <c r="E49" i="14"/>
  <c r="J49" i="14" s="1"/>
  <c r="E48" i="14"/>
  <c r="E47" i="14"/>
  <c r="E46" i="14"/>
  <c r="J46" i="14" s="1"/>
  <c r="E45" i="14"/>
  <c r="J45" i="14" s="1"/>
  <c r="E44" i="14"/>
  <c r="E43" i="14"/>
  <c r="J43" i="14" s="1"/>
  <c r="E42" i="14"/>
  <c r="E41" i="14"/>
  <c r="J41" i="14" s="1"/>
  <c r="E40" i="14"/>
  <c r="E39" i="14"/>
  <c r="J39" i="14" s="1"/>
  <c r="E38" i="14"/>
  <c r="E37" i="14"/>
  <c r="E36" i="14"/>
  <c r="E35" i="14"/>
  <c r="E34" i="14"/>
  <c r="J34" i="14" s="1"/>
  <c r="E33" i="14"/>
  <c r="E32" i="14"/>
  <c r="J32" i="14" s="1"/>
  <c r="E31" i="14"/>
  <c r="J31" i="14" s="1"/>
  <c r="E30" i="14"/>
  <c r="J30" i="14" s="1"/>
  <c r="E29" i="14"/>
  <c r="J29" i="14" s="1"/>
  <c r="E28" i="14"/>
  <c r="E27" i="14"/>
  <c r="J27" i="14" s="1"/>
  <c r="E26" i="14"/>
  <c r="E25" i="14"/>
  <c r="J25" i="14" s="1"/>
  <c r="E24" i="14"/>
  <c r="J24" i="14" s="1"/>
  <c r="E23" i="14"/>
  <c r="J23" i="14" s="1"/>
  <c r="E22" i="14"/>
  <c r="J22" i="14" s="1"/>
  <c r="E21" i="14"/>
  <c r="E20" i="14"/>
  <c r="J20" i="14" s="1"/>
  <c r="E19" i="14"/>
  <c r="E18" i="14"/>
  <c r="E17" i="14"/>
  <c r="J17" i="14" s="1"/>
  <c r="E16" i="14"/>
  <c r="E15" i="14"/>
  <c r="E14" i="14"/>
  <c r="E13" i="14"/>
  <c r="J13" i="14" s="1"/>
  <c r="E12" i="14"/>
  <c r="E11" i="14"/>
  <c r="E10" i="14"/>
  <c r="E9" i="14"/>
  <c r="J9" i="14" s="1"/>
  <c r="E8" i="14"/>
  <c r="G60" i="1"/>
  <c r="F49" i="1"/>
  <c r="F48" i="1"/>
  <c r="F47" i="1"/>
  <c r="F46" i="1"/>
  <c r="F45" i="1"/>
  <c r="F44" i="1"/>
  <c r="F43" i="1"/>
  <c r="K43" i="1" s="1"/>
  <c r="F42" i="1"/>
  <c r="F41" i="1"/>
  <c r="K41" i="1" s="1"/>
  <c r="F40" i="1"/>
  <c r="F39" i="1"/>
  <c r="K39" i="1" s="1"/>
  <c r="F38" i="1"/>
  <c r="F37" i="1"/>
  <c r="K37" i="1" s="1"/>
  <c r="F36" i="1"/>
  <c r="K36" i="1" s="1"/>
  <c r="F35" i="1"/>
  <c r="F34" i="1"/>
  <c r="F33" i="1"/>
  <c r="K33" i="1" s="1"/>
  <c r="F32" i="1"/>
  <c r="K32" i="1" s="1"/>
  <c r="F31" i="1"/>
  <c r="F30" i="1"/>
  <c r="F29" i="1"/>
  <c r="F28" i="1"/>
  <c r="F27" i="1"/>
  <c r="K27" i="1" s="1"/>
  <c r="F26" i="1"/>
  <c r="K26" i="1" s="1"/>
  <c r="F25" i="1"/>
  <c r="K25" i="1" s="1"/>
  <c r="F24" i="1"/>
  <c r="K24" i="1" s="1"/>
  <c r="F23" i="1"/>
  <c r="K23" i="1" s="1"/>
  <c r="F22" i="1"/>
  <c r="K22" i="1" s="1"/>
  <c r="F21" i="1"/>
  <c r="F20" i="1"/>
  <c r="K20" i="1" s="1"/>
  <c r="F19" i="1"/>
  <c r="F18" i="1"/>
  <c r="K18" i="1" s="1"/>
  <c r="F17" i="1"/>
  <c r="K17" i="1" s="1"/>
  <c r="F16" i="1"/>
  <c r="K16" i="1" s="1"/>
  <c r="F15" i="1"/>
  <c r="F14" i="1"/>
  <c r="F13" i="1"/>
  <c r="K13" i="1" s="1"/>
  <c r="F12" i="1"/>
  <c r="F11" i="1"/>
  <c r="K11" i="1" s="1"/>
  <c r="F10" i="1"/>
  <c r="K10" i="1" s="1"/>
  <c r="F9" i="1"/>
  <c r="K9" i="1" s="1"/>
  <c r="E49" i="1"/>
  <c r="J49" i="1" s="1"/>
  <c r="E48" i="1"/>
  <c r="E47" i="1"/>
  <c r="E46" i="1"/>
  <c r="J46" i="1" s="1"/>
  <c r="E45" i="1"/>
  <c r="J45" i="1" s="1"/>
  <c r="E44" i="1"/>
  <c r="E43" i="1"/>
  <c r="J43" i="1" s="1"/>
  <c r="E42" i="1"/>
  <c r="E41" i="1"/>
  <c r="E40" i="1"/>
  <c r="E39" i="1"/>
  <c r="J39" i="1" s="1"/>
  <c r="E38" i="1"/>
  <c r="E37" i="1"/>
  <c r="J37" i="1" s="1"/>
  <c r="E36" i="1"/>
  <c r="J36" i="1" s="1"/>
  <c r="E35" i="1"/>
  <c r="E34" i="1"/>
  <c r="J34" i="1" s="1"/>
  <c r="E33" i="1"/>
  <c r="J33" i="1" s="1"/>
  <c r="E32" i="1"/>
  <c r="J32" i="1" s="1"/>
  <c r="E31" i="1"/>
  <c r="J31" i="1" s="1"/>
  <c r="E30" i="1"/>
  <c r="J30" i="1" s="1"/>
  <c r="E29" i="1"/>
  <c r="E28" i="1"/>
  <c r="E25" i="1"/>
  <c r="J25" i="1" s="1"/>
  <c r="E24" i="1"/>
  <c r="J24" i="1" s="1"/>
  <c r="E26" i="1"/>
  <c r="J26" i="1" s="1"/>
  <c r="E27" i="1"/>
  <c r="J27" i="1" s="1"/>
  <c r="E23" i="1"/>
  <c r="J23" i="1" s="1"/>
  <c r="E22" i="1"/>
  <c r="J22" i="1" s="1"/>
  <c r="E20" i="1"/>
  <c r="E8" i="1"/>
  <c r="E9" i="1"/>
  <c r="J9" i="1" s="1"/>
  <c r="E10" i="1"/>
  <c r="J10" i="1" s="1"/>
  <c r="E11" i="1"/>
  <c r="J11" i="1" s="1"/>
  <c r="E12" i="1"/>
  <c r="E13" i="1"/>
  <c r="J13" i="1" s="1"/>
  <c r="E14" i="1"/>
  <c r="J14" i="1" s="1"/>
  <c r="E15" i="1"/>
  <c r="J15" i="1" s="1"/>
  <c r="E16" i="1"/>
  <c r="E17" i="1"/>
  <c r="J17" i="1" s="1"/>
  <c r="E18" i="1"/>
  <c r="E19" i="1"/>
  <c r="J19" i="1" s="1"/>
  <c r="E21" i="1"/>
  <c r="J21" i="1" s="1"/>
  <c r="F8" i="1"/>
  <c r="D9" i="16"/>
  <c r="G9" i="16" s="1"/>
  <c r="L9" i="16" s="1"/>
  <c r="D10" i="16"/>
  <c r="G10" i="16" s="1"/>
  <c r="D11" i="16"/>
  <c r="G11" i="16" s="1"/>
  <c r="L11" i="16" s="1"/>
  <c r="D12" i="16"/>
  <c r="G12" i="16" s="1"/>
  <c r="D13" i="16"/>
  <c r="G13" i="16" s="1"/>
  <c r="L13" i="16" s="1"/>
  <c r="D14" i="16"/>
  <c r="G14" i="16" s="1"/>
  <c r="I14" i="16" s="1"/>
  <c r="D15" i="16"/>
  <c r="G15" i="16" s="1"/>
  <c r="L15" i="16" s="1"/>
  <c r="N15" i="16" s="1"/>
  <c r="D16" i="16"/>
  <c r="G16" i="16" s="1"/>
  <c r="I16" i="16" s="1"/>
  <c r="D17" i="16"/>
  <c r="G17" i="16" s="1"/>
  <c r="D18" i="16"/>
  <c r="G18" i="16" s="1"/>
  <c r="D19" i="16"/>
  <c r="G19" i="16" s="1"/>
  <c r="L19" i="16" s="1"/>
  <c r="D20" i="16"/>
  <c r="G20" i="16" s="1"/>
  <c r="D21" i="16"/>
  <c r="G21" i="16" s="1"/>
  <c r="D22" i="16"/>
  <c r="G22" i="16" s="1"/>
  <c r="L22" i="16" s="1"/>
  <c r="N22" i="16" s="1"/>
  <c r="D23" i="16"/>
  <c r="G23" i="16" s="1"/>
  <c r="L23" i="16" s="1"/>
  <c r="D24" i="16"/>
  <c r="G24" i="16" s="1"/>
  <c r="D25" i="16"/>
  <c r="D26" i="16"/>
  <c r="G26" i="16" s="1"/>
  <c r="L26" i="16" s="1"/>
  <c r="D27" i="16"/>
  <c r="G27" i="16" s="1"/>
  <c r="D28" i="16"/>
  <c r="G28" i="16" s="1"/>
  <c r="D29" i="16"/>
  <c r="G29" i="16" s="1"/>
  <c r="D30" i="16"/>
  <c r="D31" i="16"/>
  <c r="G31" i="16" s="1"/>
  <c r="L31" i="16" s="1"/>
  <c r="D32" i="16"/>
  <c r="G32" i="16" s="1"/>
  <c r="L32" i="16" s="1"/>
  <c r="D33" i="16"/>
  <c r="G33" i="16" s="1"/>
  <c r="I33" i="16" s="1"/>
  <c r="D34" i="16"/>
  <c r="G34" i="16" s="1"/>
  <c r="D35" i="16"/>
  <c r="G35" i="16" s="1"/>
  <c r="D36" i="16"/>
  <c r="G36" i="16" s="1"/>
  <c r="D37" i="16"/>
  <c r="G37" i="16" s="1"/>
  <c r="L37" i="16" s="1"/>
  <c r="D38" i="16"/>
  <c r="G38" i="16" s="1"/>
  <c r="D39" i="16"/>
  <c r="G39" i="16" s="1"/>
  <c r="L39" i="16" s="1"/>
  <c r="N39" i="16" s="1"/>
  <c r="D40" i="16"/>
  <c r="G40" i="16" s="1"/>
  <c r="L40" i="16" s="1"/>
  <c r="D41" i="16"/>
  <c r="G41" i="16" s="1"/>
  <c r="L41" i="16" s="1"/>
  <c r="D42" i="16"/>
  <c r="G42" i="16" s="1"/>
  <c r="D43" i="16"/>
  <c r="G43" i="16" s="1"/>
  <c r="L43" i="16" s="1"/>
  <c r="D44" i="16"/>
  <c r="G44" i="16" s="1"/>
  <c r="D45" i="16"/>
  <c r="G45" i="16" s="1"/>
  <c r="D46" i="16"/>
  <c r="G46" i="16" s="1"/>
  <c r="D47" i="16"/>
  <c r="G47" i="16" s="1"/>
  <c r="I47" i="16" s="1"/>
  <c r="D48" i="16"/>
  <c r="G48" i="16" s="1"/>
  <c r="I48" i="16" s="1"/>
  <c r="D49" i="16"/>
  <c r="G49" i="16" s="1"/>
  <c r="D8" i="16"/>
  <c r="G8" i="16" s="1"/>
  <c r="N52" i="16"/>
  <c r="M52" i="16"/>
  <c r="L52" i="16"/>
  <c r="K52" i="16"/>
  <c r="N50" i="16"/>
  <c r="M50" i="16"/>
  <c r="L50" i="16"/>
  <c r="K50" i="16"/>
  <c r="J49" i="16"/>
  <c r="N48" i="16"/>
  <c r="M48" i="16"/>
  <c r="L48" i="16"/>
  <c r="K48" i="16"/>
  <c r="J48" i="16"/>
  <c r="N47" i="16"/>
  <c r="M47" i="16"/>
  <c r="L47" i="16"/>
  <c r="K47" i="16"/>
  <c r="J47" i="16"/>
  <c r="J45" i="16"/>
  <c r="J43" i="16"/>
  <c r="N42" i="16"/>
  <c r="M42" i="16"/>
  <c r="L42" i="16"/>
  <c r="K42" i="16"/>
  <c r="J42" i="16"/>
  <c r="J41" i="16"/>
  <c r="N38" i="16"/>
  <c r="M38" i="16"/>
  <c r="L38" i="16"/>
  <c r="K38" i="16"/>
  <c r="J38" i="16"/>
  <c r="N35" i="16"/>
  <c r="M35" i="16"/>
  <c r="L35" i="16"/>
  <c r="K35" i="16"/>
  <c r="J35" i="16"/>
  <c r="K32" i="16"/>
  <c r="G30" i="16"/>
  <c r="I30" i="16" s="1"/>
  <c r="N28" i="16"/>
  <c r="M28" i="16"/>
  <c r="L28" i="16"/>
  <c r="K28" i="16"/>
  <c r="J28" i="16"/>
  <c r="J26" i="16"/>
  <c r="G25" i="16"/>
  <c r="J17" i="16"/>
  <c r="N12" i="16"/>
  <c r="M12" i="16"/>
  <c r="L12" i="16"/>
  <c r="K12" i="16"/>
  <c r="J12" i="16"/>
  <c r="K9" i="16"/>
  <c r="N8" i="16"/>
  <c r="M8" i="16"/>
  <c r="L8" i="16"/>
  <c r="K8" i="16"/>
  <c r="J8" i="16"/>
  <c r="J6" i="16"/>
  <c r="D9" i="15"/>
  <c r="G9" i="15" s="1"/>
  <c r="D10" i="15"/>
  <c r="G10" i="15" s="1"/>
  <c r="I10" i="15" s="1"/>
  <c r="D11" i="15"/>
  <c r="G11" i="15" s="1"/>
  <c r="D12" i="15"/>
  <c r="G12" i="15" s="1"/>
  <c r="I12" i="15" s="1"/>
  <c r="D13" i="15"/>
  <c r="G13" i="15" s="1"/>
  <c r="L13" i="15" s="1"/>
  <c r="M13" i="15" s="1"/>
  <c r="D14" i="15"/>
  <c r="G14" i="15" s="1"/>
  <c r="L14" i="15" s="1"/>
  <c r="D15" i="15"/>
  <c r="G15" i="15" s="1"/>
  <c r="D16" i="15"/>
  <c r="G16" i="15" s="1"/>
  <c r="L16" i="15" s="1"/>
  <c r="D17" i="15"/>
  <c r="G17" i="15" s="1"/>
  <c r="L17" i="15" s="1"/>
  <c r="M17" i="15" s="1"/>
  <c r="D18" i="15"/>
  <c r="G18" i="15" s="1"/>
  <c r="D19" i="15"/>
  <c r="G19" i="15" s="1"/>
  <c r="D20" i="15"/>
  <c r="G20" i="15" s="1"/>
  <c r="I20" i="15" s="1"/>
  <c r="D21" i="15"/>
  <c r="G21" i="15" s="1"/>
  <c r="D22" i="15"/>
  <c r="G22" i="15" s="1"/>
  <c r="H22" i="15" s="1"/>
  <c r="D23" i="15"/>
  <c r="G23" i="15" s="1"/>
  <c r="L23" i="15" s="1"/>
  <c r="D24" i="15"/>
  <c r="G24" i="15" s="1"/>
  <c r="L24" i="15" s="1"/>
  <c r="D25" i="15"/>
  <c r="G25" i="15" s="1"/>
  <c r="L25" i="15" s="1"/>
  <c r="N25" i="15" s="1"/>
  <c r="D26" i="15"/>
  <c r="G26" i="15" s="1"/>
  <c r="L26" i="15" s="1"/>
  <c r="N26" i="15" s="1"/>
  <c r="D27" i="15"/>
  <c r="G27" i="15" s="1"/>
  <c r="D28" i="15"/>
  <c r="G28" i="15" s="1"/>
  <c r="I28" i="15" s="1"/>
  <c r="D29" i="15"/>
  <c r="G29" i="15" s="1"/>
  <c r="D30" i="15"/>
  <c r="G30" i="15" s="1"/>
  <c r="L30" i="15" s="1"/>
  <c r="D31" i="15"/>
  <c r="G31" i="15" s="1"/>
  <c r="L31" i="15" s="1"/>
  <c r="D32" i="15"/>
  <c r="G32" i="15" s="1"/>
  <c r="D33" i="15"/>
  <c r="G33" i="15" s="1"/>
  <c r="L33" i="15" s="1"/>
  <c r="N33" i="15" s="1"/>
  <c r="D34" i="15"/>
  <c r="G34" i="15" s="1"/>
  <c r="L34" i="15" s="1"/>
  <c r="M34" i="15" s="1"/>
  <c r="D35" i="15"/>
  <c r="G35" i="15" s="1"/>
  <c r="D36" i="15"/>
  <c r="G36" i="15" s="1"/>
  <c r="L36" i="15" s="1"/>
  <c r="D37" i="15"/>
  <c r="G37" i="15" s="1"/>
  <c r="L37" i="15" s="1"/>
  <c r="D38" i="15"/>
  <c r="G38" i="15" s="1"/>
  <c r="H38" i="15" s="1"/>
  <c r="D39" i="15"/>
  <c r="G39" i="15" s="1"/>
  <c r="D40" i="15"/>
  <c r="G40" i="15" s="1"/>
  <c r="I40" i="15" s="1"/>
  <c r="D41" i="15"/>
  <c r="G41" i="15" s="1"/>
  <c r="D42" i="15"/>
  <c r="G42" i="15" s="1"/>
  <c r="D43" i="15"/>
  <c r="G43" i="15" s="1"/>
  <c r="L43" i="15" s="1"/>
  <c r="D44" i="15"/>
  <c r="G44" i="15" s="1"/>
  <c r="H44" i="15" s="1"/>
  <c r="D45" i="15"/>
  <c r="G45" i="15" s="1"/>
  <c r="L45" i="15" s="1"/>
  <c r="M45" i="15" s="1"/>
  <c r="D46" i="15"/>
  <c r="G46" i="15" s="1"/>
  <c r="L46" i="15" s="1"/>
  <c r="D47" i="15"/>
  <c r="G47" i="15" s="1"/>
  <c r="D48" i="15"/>
  <c r="G48" i="15" s="1"/>
  <c r="I48" i="15" s="1"/>
  <c r="D49" i="15"/>
  <c r="G49" i="15" s="1"/>
  <c r="L49" i="15" s="1"/>
  <c r="D8" i="15"/>
  <c r="G8" i="15" s="1"/>
  <c r="N52" i="15"/>
  <c r="M52" i="15"/>
  <c r="L52" i="15"/>
  <c r="K52" i="15"/>
  <c r="N50" i="15"/>
  <c r="M50" i="15"/>
  <c r="L50" i="15"/>
  <c r="K50" i="15"/>
  <c r="N48" i="15"/>
  <c r="M48" i="15"/>
  <c r="L48" i="15"/>
  <c r="K48" i="15"/>
  <c r="J48" i="15"/>
  <c r="N47" i="15"/>
  <c r="M47" i="15"/>
  <c r="L47" i="15"/>
  <c r="K47" i="15"/>
  <c r="J47" i="15"/>
  <c r="J45" i="15"/>
  <c r="N42" i="15"/>
  <c r="M42" i="15"/>
  <c r="L42" i="15"/>
  <c r="K42" i="15"/>
  <c r="J42" i="15"/>
  <c r="N38" i="15"/>
  <c r="M38" i="15"/>
  <c r="L38" i="15"/>
  <c r="K38" i="15"/>
  <c r="J38" i="15"/>
  <c r="N35" i="15"/>
  <c r="M35" i="15"/>
  <c r="L35" i="15"/>
  <c r="K35" i="15"/>
  <c r="J35" i="15"/>
  <c r="N28" i="15"/>
  <c r="M28" i="15"/>
  <c r="L28" i="15"/>
  <c r="K28" i="15"/>
  <c r="J28" i="15"/>
  <c r="K20" i="15"/>
  <c r="N12" i="15"/>
  <c r="M12" i="15"/>
  <c r="L12" i="15"/>
  <c r="K12" i="15"/>
  <c r="J12" i="15"/>
  <c r="K10" i="15"/>
  <c r="N8" i="15"/>
  <c r="M8" i="15"/>
  <c r="L8" i="15"/>
  <c r="K8" i="15"/>
  <c r="J8" i="15"/>
  <c r="J6" i="15"/>
  <c r="D9" i="14"/>
  <c r="G9" i="14" s="1"/>
  <c r="D10" i="14"/>
  <c r="G10" i="14" s="1"/>
  <c r="H10" i="14" s="1"/>
  <c r="D11" i="14"/>
  <c r="G11" i="14" s="1"/>
  <c r="L11" i="14" s="1"/>
  <c r="N11" i="14" s="1"/>
  <c r="D12" i="14"/>
  <c r="G12" i="14" s="1"/>
  <c r="D13" i="14"/>
  <c r="G13" i="14" s="1"/>
  <c r="L13" i="14" s="1"/>
  <c r="N13" i="14" s="1"/>
  <c r="D14" i="14"/>
  <c r="G14" i="14" s="1"/>
  <c r="D15" i="14"/>
  <c r="G15" i="14" s="1"/>
  <c r="L15" i="14" s="1"/>
  <c r="N15" i="14" s="1"/>
  <c r="D16" i="14"/>
  <c r="G16" i="14" s="1"/>
  <c r="L16" i="14" s="1"/>
  <c r="M16" i="14" s="1"/>
  <c r="D17" i="14"/>
  <c r="G17" i="14" s="1"/>
  <c r="D18" i="14"/>
  <c r="G18" i="14" s="1"/>
  <c r="D19" i="14"/>
  <c r="G19" i="14" s="1"/>
  <c r="I19" i="14" s="1"/>
  <c r="D20" i="14"/>
  <c r="G20" i="14" s="1"/>
  <c r="D21" i="14"/>
  <c r="G21" i="14" s="1"/>
  <c r="D22" i="14"/>
  <c r="G22" i="14" s="1"/>
  <c r="L22" i="14" s="1"/>
  <c r="D23" i="14"/>
  <c r="G23" i="14" s="1"/>
  <c r="D24" i="14"/>
  <c r="G24" i="14" s="1"/>
  <c r="D25" i="14"/>
  <c r="G25" i="14" s="1"/>
  <c r="L25" i="14" s="1"/>
  <c r="D26" i="14"/>
  <c r="G26" i="14" s="1"/>
  <c r="L26" i="14" s="1"/>
  <c r="N26" i="14" s="1"/>
  <c r="D27" i="14"/>
  <c r="G27" i="14" s="1"/>
  <c r="I27" i="14" s="1"/>
  <c r="D28" i="14"/>
  <c r="G28" i="14" s="1"/>
  <c r="H28" i="14" s="1"/>
  <c r="D29" i="14"/>
  <c r="G29" i="14" s="1"/>
  <c r="H29" i="14" s="1"/>
  <c r="D30" i="14"/>
  <c r="G30" i="14" s="1"/>
  <c r="H30" i="14" s="1"/>
  <c r="D31" i="14"/>
  <c r="G31" i="14" s="1"/>
  <c r="L31" i="14" s="1"/>
  <c r="D32" i="14"/>
  <c r="G32" i="14" s="1"/>
  <c r="L32" i="14" s="1"/>
  <c r="D33" i="14"/>
  <c r="G33" i="14" s="1"/>
  <c r="L33" i="14" s="1"/>
  <c r="M33" i="14" s="1"/>
  <c r="D34" i="14"/>
  <c r="G34" i="14" s="1"/>
  <c r="I34" i="14" s="1"/>
  <c r="D35" i="14"/>
  <c r="G35" i="14" s="1"/>
  <c r="D36" i="14"/>
  <c r="G36" i="14" s="1"/>
  <c r="L36" i="14" s="1"/>
  <c r="D37" i="14"/>
  <c r="G37" i="14" s="1"/>
  <c r="D38" i="14"/>
  <c r="G38" i="14" s="1"/>
  <c r="D39" i="14"/>
  <c r="G39" i="14" s="1"/>
  <c r="I39" i="14" s="1"/>
  <c r="D40" i="14"/>
  <c r="G40" i="14" s="1"/>
  <c r="L40" i="14" s="1"/>
  <c r="M40" i="14" s="1"/>
  <c r="D41" i="14"/>
  <c r="G41" i="14" s="1"/>
  <c r="D42" i="14"/>
  <c r="G42" i="14" s="1"/>
  <c r="D43" i="14"/>
  <c r="G43" i="14" s="1"/>
  <c r="D44" i="14"/>
  <c r="G44" i="14" s="1"/>
  <c r="L44" i="14" s="1"/>
  <c r="D45" i="14"/>
  <c r="G45" i="14" s="1"/>
  <c r="H45" i="14" s="1"/>
  <c r="D46" i="14"/>
  <c r="G46" i="14" s="1"/>
  <c r="L46" i="14" s="1"/>
  <c r="D47" i="14"/>
  <c r="G47" i="14" s="1"/>
  <c r="D48" i="14"/>
  <c r="G48" i="14" s="1"/>
  <c r="D49" i="14"/>
  <c r="G49" i="14" s="1"/>
  <c r="L49" i="14" s="1"/>
  <c r="D8" i="14"/>
  <c r="G8" i="14" s="1"/>
  <c r="N52" i="14"/>
  <c r="M52" i="14"/>
  <c r="L52" i="14"/>
  <c r="K52" i="14"/>
  <c r="N50" i="14"/>
  <c r="M50" i="14"/>
  <c r="L50" i="14"/>
  <c r="K50" i="14"/>
  <c r="N48" i="14"/>
  <c r="M48" i="14"/>
  <c r="L48" i="14"/>
  <c r="K48" i="14"/>
  <c r="J48" i="14"/>
  <c r="N47" i="14"/>
  <c r="M47" i="14"/>
  <c r="L47" i="14"/>
  <c r="K47" i="14"/>
  <c r="J47" i="14"/>
  <c r="N42" i="14"/>
  <c r="M42" i="14"/>
  <c r="L42" i="14"/>
  <c r="K42" i="14"/>
  <c r="J42" i="14"/>
  <c r="K39" i="14"/>
  <c r="N38" i="14"/>
  <c r="M38" i="14"/>
  <c r="L38" i="14"/>
  <c r="K38" i="14"/>
  <c r="J38" i="14"/>
  <c r="N35" i="14"/>
  <c r="M35" i="14"/>
  <c r="L35" i="14"/>
  <c r="K35" i="14"/>
  <c r="J35" i="14"/>
  <c r="J33" i="14"/>
  <c r="K31" i="14"/>
  <c r="N28" i="14"/>
  <c r="M28" i="14"/>
  <c r="L28" i="14"/>
  <c r="K28" i="14"/>
  <c r="J28" i="14"/>
  <c r="K20" i="14"/>
  <c r="J19" i="14"/>
  <c r="J16" i="14"/>
  <c r="N12" i="14"/>
  <c r="M12" i="14"/>
  <c r="L12" i="14"/>
  <c r="K12" i="14"/>
  <c r="J12" i="14"/>
  <c r="J10" i="14"/>
  <c r="N8" i="14"/>
  <c r="M8" i="14"/>
  <c r="L8" i="14"/>
  <c r="K8" i="14"/>
  <c r="J8" i="14"/>
  <c r="J6" i="14"/>
  <c r="J48" i="1"/>
  <c r="J47" i="1"/>
  <c r="J42" i="1"/>
  <c r="J38" i="1"/>
  <c r="J35" i="1"/>
  <c r="J28" i="1"/>
  <c r="J18" i="1"/>
  <c r="J16" i="1"/>
  <c r="J12" i="1"/>
  <c r="J8" i="1"/>
  <c r="L17" i="16"/>
  <c r="M17" i="16" s="1"/>
  <c r="L18" i="16"/>
  <c r="N18" i="16" s="1"/>
  <c r="K39" i="16"/>
  <c r="K41" i="16"/>
  <c r="K16" i="16"/>
  <c r="K25" i="16"/>
  <c r="K31" i="16"/>
  <c r="K44" i="14"/>
  <c r="D37" i="1"/>
  <c r="G37" i="1" s="1"/>
  <c r="N8" i="1"/>
  <c r="M8" i="1"/>
  <c r="L8" i="1"/>
  <c r="K8" i="1"/>
  <c r="D8" i="1"/>
  <c r="G8" i="1" s="1"/>
  <c r="D20" i="1"/>
  <c r="G20" i="1" s="1"/>
  <c r="L20" i="1" s="1"/>
  <c r="D38" i="1"/>
  <c r="G38" i="1" s="1"/>
  <c r="K38" i="1"/>
  <c r="L38" i="1"/>
  <c r="M38" i="1"/>
  <c r="N38" i="1"/>
  <c r="D23" i="1"/>
  <c r="G23" i="1" s="1"/>
  <c r="L23" i="1" s="1"/>
  <c r="D10" i="1"/>
  <c r="G10" i="1" s="1"/>
  <c r="D11" i="1"/>
  <c r="G11" i="1" s="1"/>
  <c r="D12" i="1"/>
  <c r="G12" i="1" s="1"/>
  <c r="I12" i="1" s="1"/>
  <c r="D13" i="1"/>
  <c r="G13" i="1" s="1"/>
  <c r="D14" i="1"/>
  <c r="G14" i="1" s="1"/>
  <c r="D15" i="1"/>
  <c r="G15" i="1" s="1"/>
  <c r="D16" i="1"/>
  <c r="G16" i="1" s="1"/>
  <c r="L16" i="1" s="1"/>
  <c r="D17" i="1"/>
  <c r="G17" i="1" s="1"/>
  <c r="D18" i="1"/>
  <c r="G18" i="1" s="1"/>
  <c r="D19" i="1"/>
  <c r="G19" i="1" s="1"/>
  <c r="D21" i="1"/>
  <c r="G21" i="1" s="1"/>
  <c r="D22" i="1"/>
  <c r="G22" i="1" s="1"/>
  <c r="D24" i="1"/>
  <c r="G24" i="1" s="1"/>
  <c r="D25" i="1"/>
  <c r="G25" i="1" s="1"/>
  <c r="I25" i="1" s="1"/>
  <c r="D26" i="1"/>
  <c r="G26" i="1" s="1"/>
  <c r="L26" i="1" s="1"/>
  <c r="M26" i="1" s="1"/>
  <c r="D27" i="1"/>
  <c r="G27" i="1" s="1"/>
  <c r="D28" i="1"/>
  <c r="G28" i="1" s="1"/>
  <c r="H28" i="1" s="1"/>
  <c r="D29" i="1"/>
  <c r="G29" i="1" s="1"/>
  <c r="L29" i="1" s="1"/>
  <c r="D30" i="1"/>
  <c r="G30" i="1" s="1"/>
  <c r="L30" i="1" s="1"/>
  <c r="D31" i="1"/>
  <c r="G31" i="1" s="1"/>
  <c r="L31" i="1" s="1"/>
  <c r="D32" i="1"/>
  <c r="G32" i="1" s="1"/>
  <c r="D33" i="1"/>
  <c r="G33" i="1" s="1"/>
  <c r="L33" i="1" s="1"/>
  <c r="D34" i="1"/>
  <c r="G34" i="1" s="1"/>
  <c r="D35" i="1"/>
  <c r="G35" i="1" s="1"/>
  <c r="D36" i="1"/>
  <c r="G36" i="1" s="1"/>
  <c r="D39" i="1"/>
  <c r="G39" i="1" s="1"/>
  <c r="D41" i="1"/>
  <c r="G41" i="1" s="1"/>
  <c r="H41" i="1" s="1"/>
  <c r="D42" i="1"/>
  <c r="D43" i="1"/>
  <c r="G43" i="1" s="1"/>
  <c r="D44" i="1"/>
  <c r="G44" i="1" s="1"/>
  <c r="I44" i="1" s="1"/>
  <c r="D45" i="1"/>
  <c r="G45" i="1" s="1"/>
  <c r="I45" i="1" s="1"/>
  <c r="D46" i="1"/>
  <c r="G46" i="1" s="1"/>
  <c r="D47" i="1"/>
  <c r="G47" i="1" s="1"/>
  <c r="D48" i="1"/>
  <c r="G48" i="1" s="1"/>
  <c r="D49" i="1"/>
  <c r="G49" i="1" s="1"/>
  <c r="D9" i="1"/>
  <c r="G9" i="1" s="1"/>
  <c r="K12" i="1"/>
  <c r="K14" i="1"/>
  <c r="K19" i="1"/>
  <c r="K21" i="1"/>
  <c r="K28" i="1"/>
  <c r="K30" i="1"/>
  <c r="K35" i="1"/>
  <c r="K42" i="1"/>
  <c r="K44" i="1"/>
  <c r="K45" i="1"/>
  <c r="K46" i="1"/>
  <c r="K47" i="1"/>
  <c r="K48" i="1"/>
  <c r="K50" i="1"/>
  <c r="K52" i="1"/>
  <c r="G42" i="1"/>
  <c r="G40" i="1"/>
  <c r="L12" i="1"/>
  <c r="L28" i="1"/>
  <c r="L47" i="1"/>
  <c r="L48" i="1"/>
  <c r="M48" i="1"/>
  <c r="L52" i="1"/>
  <c r="N52" i="1"/>
  <c r="M52" i="1"/>
  <c r="N12" i="1"/>
  <c r="N28" i="1"/>
  <c r="N47" i="1"/>
  <c r="J6" i="1"/>
  <c r="M12" i="1"/>
  <c r="M28" i="1"/>
  <c r="M47" i="1"/>
  <c r="L42" i="1"/>
  <c r="N48" i="1"/>
  <c r="L35" i="1"/>
  <c r="N35" i="1"/>
  <c r="L50" i="1"/>
  <c r="M50" i="1"/>
  <c r="N42" i="1"/>
  <c r="M42" i="1"/>
  <c r="N50" i="1"/>
  <c r="M35" i="1"/>
  <c r="N26" i="16"/>
  <c r="I47" i="15"/>
  <c r="H31" i="14"/>
  <c r="J11" i="14"/>
  <c r="J16" i="15"/>
  <c r="L23" i="14"/>
  <c r="N23" i="14" s="1"/>
  <c r="H23" i="14"/>
  <c r="H41" i="16"/>
  <c r="K40" i="1"/>
  <c r="I26" i="16"/>
  <c r="K11" i="14"/>
  <c r="J37" i="14"/>
  <c r="J23" i="15"/>
  <c r="K19" i="14"/>
  <c r="K18" i="16"/>
  <c r="I23" i="16"/>
  <c r="I32" i="16"/>
  <c r="I40" i="16"/>
  <c r="I23" i="14"/>
  <c r="L11" i="15"/>
  <c r="N11" i="15" s="1"/>
  <c r="I11" i="16"/>
  <c r="L27" i="15"/>
  <c r="M27" i="15" s="1"/>
  <c r="H27" i="15"/>
  <c r="L10" i="16"/>
  <c r="I19" i="16"/>
  <c r="L22" i="1"/>
  <c r="I33" i="14"/>
  <c r="H43" i="15"/>
  <c r="J17" i="15"/>
  <c r="J40" i="14"/>
  <c r="I31" i="14"/>
  <c r="J13" i="15"/>
  <c r="K33" i="16"/>
  <c r="N46" i="14"/>
  <c r="N23" i="16"/>
  <c r="N11" i="16"/>
  <c r="M11" i="16"/>
  <c r="N40" i="16"/>
  <c r="N19" i="16"/>
  <c r="M46" i="15" l="1"/>
  <c r="I38" i="16"/>
  <c r="N31" i="1"/>
  <c r="H20" i="16"/>
  <c r="H12" i="16"/>
  <c r="N9" i="16"/>
  <c r="H26" i="1"/>
  <c r="I16" i="15"/>
  <c r="M33" i="1"/>
  <c r="M25" i="14"/>
  <c r="M23" i="16"/>
  <c r="H31" i="16"/>
  <c r="L30" i="16"/>
  <c r="N30" i="16" s="1"/>
  <c r="I26" i="1"/>
  <c r="K31" i="1"/>
  <c r="M29" i="1"/>
  <c r="H33" i="15"/>
  <c r="I40" i="1"/>
  <c r="I8" i="1"/>
  <c r="M13" i="14"/>
  <c r="I31" i="16"/>
  <c r="H17" i="1"/>
  <c r="N23" i="1"/>
  <c r="H42" i="14"/>
  <c r="J31" i="16"/>
  <c r="H13" i="14"/>
  <c r="H42" i="1"/>
  <c r="H9" i="14"/>
  <c r="M49" i="15"/>
  <c r="I28" i="16"/>
  <c r="N16" i="14"/>
  <c r="I33" i="15"/>
  <c r="L45" i="14"/>
  <c r="M45" i="14" s="1"/>
  <c r="H47" i="14"/>
  <c r="M31" i="14"/>
  <c r="H30" i="16"/>
  <c r="I48" i="14"/>
  <c r="M30" i="16"/>
  <c r="M31" i="1"/>
  <c r="H45" i="16"/>
  <c r="L45" i="16"/>
  <c r="N45" i="16" s="1"/>
  <c r="L9" i="15"/>
  <c r="N9" i="15" s="1"/>
  <c r="I9" i="15"/>
  <c r="H9" i="15"/>
  <c r="H12" i="1"/>
  <c r="H49" i="15"/>
  <c r="M11" i="15"/>
  <c r="H21" i="1"/>
  <c r="I26" i="14"/>
  <c r="L40" i="15"/>
  <c r="M40" i="15" s="1"/>
  <c r="I37" i="16"/>
  <c r="H34" i="15"/>
  <c r="H43" i="14"/>
  <c r="I12" i="16"/>
  <c r="I49" i="15"/>
  <c r="M18" i="16"/>
  <c r="H26" i="16"/>
  <c r="I34" i="15"/>
  <c r="I46" i="14"/>
  <c r="L41" i="1"/>
  <c r="M41" i="1" s="1"/>
  <c r="H27" i="1"/>
  <c r="H11" i="1"/>
  <c r="I45" i="14"/>
  <c r="I49" i="14"/>
  <c r="H33" i="14"/>
  <c r="H31" i="1"/>
  <c r="I18" i="16"/>
  <c r="M26" i="14"/>
  <c r="I8" i="14"/>
  <c r="L21" i="14"/>
  <c r="M21" i="14" s="1"/>
  <c r="H21" i="14"/>
  <c r="I39" i="1"/>
  <c r="L39" i="1"/>
  <c r="M39" i="1" s="1"/>
  <c r="L29" i="16"/>
  <c r="N29" i="16" s="1"/>
  <c r="I29" i="16"/>
  <c r="L36" i="16"/>
  <c r="M36" i="16" s="1"/>
  <c r="I36" i="16"/>
  <c r="M41" i="16"/>
  <c r="N41" i="16"/>
  <c r="L19" i="15"/>
  <c r="N19" i="15" s="1"/>
  <c r="H19" i="15"/>
  <c r="L18" i="14"/>
  <c r="N18" i="14" s="1"/>
  <c r="I18" i="14"/>
  <c r="L24" i="14"/>
  <c r="H24" i="14"/>
  <c r="L14" i="14"/>
  <c r="M14" i="14" s="1"/>
  <c r="I14" i="14"/>
  <c r="L24" i="16"/>
  <c r="M24" i="16" s="1"/>
  <c r="H24" i="16"/>
  <c r="N13" i="16"/>
  <c r="I45" i="16"/>
  <c r="H15" i="1"/>
  <c r="K45" i="14"/>
  <c r="L14" i="16"/>
  <c r="N14" i="16" s="1"/>
  <c r="I41" i="16"/>
  <c r="J41" i="1"/>
  <c r="N43" i="15"/>
  <c r="M37" i="15"/>
  <c r="I11" i="15"/>
  <c r="I13" i="16"/>
  <c r="H16" i="15"/>
  <c r="M33" i="15"/>
  <c r="I16" i="1"/>
  <c r="H37" i="15"/>
  <c r="I23" i="1"/>
  <c r="H10" i="16"/>
  <c r="H28" i="16"/>
  <c r="I24" i="16"/>
  <c r="M40" i="16"/>
  <c r="N14" i="14"/>
  <c r="M30" i="15"/>
  <c r="I43" i="16"/>
  <c r="I37" i="14"/>
  <c r="H11" i="16"/>
  <c r="H47" i="15"/>
  <c r="I19" i="15"/>
  <c r="M22" i="1"/>
  <c r="H16" i="1"/>
  <c r="H18" i="16"/>
  <c r="I35" i="14"/>
  <c r="M26" i="15"/>
  <c r="H12" i="14"/>
  <c r="H14" i="14"/>
  <c r="M10" i="16"/>
  <c r="N34" i="15"/>
  <c r="J18" i="16"/>
  <c r="H40" i="16"/>
  <c r="N43" i="16"/>
  <c r="H22" i="1"/>
  <c r="H30" i="15"/>
  <c r="H42" i="16"/>
  <c r="I28" i="14"/>
  <c r="L20" i="14"/>
  <c r="H20" i="14"/>
  <c r="I20" i="14"/>
  <c r="H15" i="15"/>
  <c r="L15" i="15"/>
  <c r="M14" i="15"/>
  <c r="N14" i="15"/>
  <c r="L21" i="16"/>
  <c r="N21" i="16" s="1"/>
  <c r="I21" i="16"/>
  <c r="H32" i="15"/>
  <c r="L32" i="15"/>
  <c r="M32" i="15" s="1"/>
  <c r="L27" i="16"/>
  <c r="I27" i="16"/>
  <c r="H27" i="16"/>
  <c r="I34" i="1"/>
  <c r="L49" i="1"/>
  <c r="M49" i="1" s="1"/>
  <c r="H49" i="1"/>
  <c r="H49" i="16"/>
  <c r="I49" i="16"/>
  <c r="L49" i="16"/>
  <c r="M49" i="16" s="1"/>
  <c r="L10" i="1"/>
  <c r="M10" i="1" s="1"/>
  <c r="I10" i="1"/>
  <c r="M31" i="15"/>
  <c r="N31" i="15"/>
  <c r="H34" i="1"/>
  <c r="L34" i="1"/>
  <c r="M34" i="1" s="1"/>
  <c r="L18" i="15"/>
  <c r="I18" i="15"/>
  <c r="M32" i="16"/>
  <c r="N32" i="16"/>
  <c r="H38" i="14"/>
  <c r="I38" i="14"/>
  <c r="N23" i="15"/>
  <c r="M23" i="15"/>
  <c r="L41" i="15"/>
  <c r="M41" i="15" s="1"/>
  <c r="H41" i="15"/>
  <c r="I44" i="16"/>
  <c r="L44" i="16"/>
  <c r="N44" i="16" s="1"/>
  <c r="I21" i="15"/>
  <c r="H21" i="15"/>
  <c r="L21" i="15"/>
  <c r="H44" i="16"/>
  <c r="H13" i="16"/>
  <c r="H32" i="16"/>
  <c r="I25" i="15"/>
  <c r="M36" i="14"/>
  <c r="I28" i="1"/>
  <c r="M15" i="14"/>
  <c r="I24" i="15"/>
  <c r="H37" i="16"/>
  <c r="L39" i="14"/>
  <c r="I41" i="1"/>
  <c r="N33" i="14"/>
  <c r="M9" i="16"/>
  <c r="M13" i="16"/>
  <c r="I21" i="1"/>
  <c r="H15" i="14"/>
  <c r="H8" i="14"/>
  <c r="H28" i="15"/>
  <c r="J26" i="15"/>
  <c r="K34" i="1"/>
  <c r="H39" i="1"/>
  <c r="N41" i="1"/>
  <c r="I30" i="1"/>
  <c r="I46" i="15"/>
  <c r="H17" i="16"/>
  <c r="M22" i="16"/>
  <c r="M25" i="15"/>
  <c r="N36" i="15"/>
  <c r="N31" i="14"/>
  <c r="L40" i="1"/>
  <c r="N40" i="1" s="1"/>
  <c r="H40" i="15"/>
  <c r="I22" i="16"/>
  <c r="I23" i="15"/>
  <c r="H31" i="15"/>
  <c r="M26" i="16"/>
  <c r="H13" i="15"/>
  <c r="K49" i="1"/>
  <c r="N20" i="1"/>
  <c r="H12" i="15"/>
  <c r="H20" i="15"/>
  <c r="L10" i="14"/>
  <c r="M10" i="14" s="1"/>
  <c r="I9" i="16"/>
  <c r="L21" i="1"/>
  <c r="L27" i="14"/>
  <c r="M27" i="14" s="1"/>
  <c r="H22" i="16"/>
  <c r="H48" i="14"/>
  <c r="I42" i="14"/>
  <c r="N49" i="15"/>
  <c r="H8" i="1"/>
  <c r="I18" i="1"/>
  <c r="H18" i="1"/>
  <c r="L18" i="1"/>
  <c r="G54" i="15"/>
  <c r="N31" i="16"/>
  <c r="M31" i="16"/>
  <c r="H14" i="1"/>
  <c r="L14" i="1"/>
  <c r="I14" i="1"/>
  <c r="L17" i="14"/>
  <c r="M17" i="14" s="1"/>
  <c r="H17" i="14"/>
  <c r="N22" i="14"/>
  <c r="M22" i="14"/>
  <c r="H39" i="15"/>
  <c r="L39" i="15"/>
  <c r="I39" i="15"/>
  <c r="L9" i="1"/>
  <c r="M9" i="1" s="1"/>
  <c r="H9" i="1"/>
  <c r="I9" i="1"/>
  <c r="L46" i="16"/>
  <c r="I46" i="16"/>
  <c r="H46" i="16"/>
  <c r="N49" i="14"/>
  <c r="M49" i="14"/>
  <c r="M44" i="14"/>
  <c r="N44" i="14"/>
  <c r="H8" i="16"/>
  <c r="G54" i="16"/>
  <c r="L41" i="14"/>
  <c r="H41" i="14"/>
  <c r="N37" i="16"/>
  <c r="I43" i="15"/>
  <c r="H10" i="15"/>
  <c r="J44" i="1"/>
  <c r="H44" i="1"/>
  <c r="I15" i="1"/>
  <c r="K15" i="1"/>
  <c r="I29" i="1"/>
  <c r="K22" i="14"/>
  <c r="I22" i="14"/>
  <c r="I8" i="15"/>
  <c r="J15" i="16"/>
  <c r="H15" i="16"/>
  <c r="H23" i="16"/>
  <c r="J23" i="16"/>
  <c r="H38" i="16"/>
  <c r="I41" i="15"/>
  <c r="L29" i="15"/>
  <c r="N29" i="15" s="1"/>
  <c r="H29" i="15"/>
  <c r="K24" i="16"/>
  <c r="H36" i="14"/>
  <c r="I43" i="14"/>
  <c r="K43" i="14"/>
  <c r="I14" i="15"/>
  <c r="K14" i="15"/>
  <c r="N22" i="1"/>
  <c r="M15" i="16"/>
  <c r="N26" i="1"/>
  <c r="H33" i="16"/>
  <c r="I36" i="15"/>
  <c r="G54" i="14"/>
  <c r="L9" i="14"/>
  <c r="I27" i="15"/>
  <c r="L45" i="1"/>
  <c r="I39" i="16"/>
  <c r="H48" i="16"/>
  <c r="H46" i="15"/>
  <c r="H45" i="1"/>
  <c r="I29" i="15"/>
  <c r="N33" i="1"/>
  <c r="M16" i="15"/>
  <c r="N16" i="15"/>
  <c r="L10" i="15"/>
  <c r="L25" i="16"/>
  <c r="I25" i="16"/>
  <c r="H25" i="16"/>
  <c r="H42" i="15"/>
  <c r="L27" i="1"/>
  <c r="I27" i="1"/>
  <c r="L34" i="16"/>
  <c r="I34" i="16"/>
  <c r="H34" i="16"/>
  <c r="J44" i="14"/>
  <c r="H44" i="14"/>
  <c r="I9" i="14"/>
  <c r="I16" i="14"/>
  <c r="K16" i="14"/>
  <c r="K9" i="15"/>
  <c r="K41" i="15"/>
  <c r="K49" i="15"/>
  <c r="J18" i="15"/>
  <c r="H18" i="15"/>
  <c r="J31" i="15"/>
  <c r="J9" i="16"/>
  <c r="H9" i="16"/>
  <c r="L15" i="1"/>
  <c r="M15" i="1" s="1"/>
  <c r="K37" i="16"/>
  <c r="N25" i="14"/>
  <c r="I25" i="14"/>
  <c r="J18" i="14"/>
  <c r="K10" i="14"/>
  <c r="I10" i="14"/>
  <c r="N17" i="15"/>
  <c r="K17" i="15"/>
  <c r="I30" i="15"/>
  <c r="K30" i="15"/>
  <c r="I42" i="15"/>
  <c r="H24" i="15"/>
  <c r="M24" i="15"/>
  <c r="M30" i="1"/>
  <c r="N30" i="1"/>
  <c r="I41" i="14"/>
  <c r="M43" i="15"/>
  <c r="H22" i="14"/>
  <c r="H10" i="1"/>
  <c r="H49" i="14"/>
  <c r="I20" i="1"/>
  <c r="L25" i="1"/>
  <c r="H40" i="14"/>
  <c r="H34" i="14"/>
  <c r="L34" i="14"/>
  <c r="N45" i="15"/>
  <c r="N27" i="15"/>
  <c r="N30" i="15"/>
  <c r="M23" i="14"/>
  <c r="H11" i="15"/>
  <c r="H14" i="16"/>
  <c r="H17" i="15"/>
  <c r="J36" i="14"/>
  <c r="H25" i="1"/>
  <c r="H25" i="14"/>
  <c r="L29" i="14"/>
  <c r="I29" i="14"/>
  <c r="L22" i="15"/>
  <c r="I22" i="15"/>
  <c r="H16" i="16"/>
  <c r="L16" i="16"/>
  <c r="J26" i="14"/>
  <c r="H26" i="14"/>
  <c r="H39" i="14"/>
  <c r="I31" i="15"/>
  <c r="I37" i="15"/>
  <c r="H8" i="15"/>
  <c r="J14" i="15"/>
  <c r="H14" i="15"/>
  <c r="H25" i="15"/>
  <c r="J25" i="15"/>
  <c r="M19" i="16"/>
  <c r="J19" i="16"/>
  <c r="H39" i="16"/>
  <c r="I21" i="14"/>
  <c r="H11" i="14"/>
  <c r="L20" i="15"/>
  <c r="M20" i="15" s="1"/>
  <c r="I42" i="1"/>
  <c r="H40" i="1"/>
  <c r="J40" i="1"/>
  <c r="M23" i="1"/>
  <c r="N10" i="16"/>
  <c r="I15" i="15"/>
  <c r="I10" i="16"/>
  <c r="I11" i="14"/>
  <c r="H36" i="16"/>
  <c r="L11" i="1"/>
  <c r="H30" i="1"/>
  <c r="K29" i="1"/>
  <c r="I22" i="1"/>
  <c r="N16" i="1"/>
  <c r="M16" i="1"/>
  <c r="L33" i="16"/>
  <c r="J15" i="14"/>
  <c r="L44" i="15"/>
  <c r="I44" i="15"/>
  <c r="H29" i="1"/>
  <c r="J29" i="1"/>
  <c r="H27" i="14"/>
  <c r="K32" i="15"/>
  <c r="I38" i="15"/>
  <c r="K15" i="16"/>
  <c r="I15" i="16"/>
  <c r="I35" i="16"/>
  <c r="I42" i="16"/>
  <c r="H29" i="16"/>
  <c r="L30" i="14"/>
  <c r="N30" i="14" s="1"/>
  <c r="I30" i="14"/>
  <c r="M11" i="14"/>
  <c r="I45" i="15"/>
  <c r="H45" i="15"/>
  <c r="N29" i="1"/>
  <c r="H18" i="14"/>
  <c r="M39" i="16"/>
  <c r="L43" i="14"/>
  <c r="I32" i="15"/>
  <c r="L44" i="1"/>
  <c r="M44" i="1" s="1"/>
  <c r="H33" i="1"/>
  <c r="I33" i="1"/>
  <c r="H37" i="14"/>
  <c r="L37" i="14"/>
  <c r="L20" i="16"/>
  <c r="I49" i="1"/>
  <c r="J14" i="14"/>
  <c r="J21" i="14"/>
  <c r="K13" i="14"/>
  <c r="I13" i="14"/>
  <c r="J21" i="16"/>
  <c r="H21" i="16"/>
  <c r="M21" i="16"/>
  <c r="J44" i="16"/>
  <c r="N36" i="16"/>
  <c r="H23" i="1"/>
  <c r="I31" i="1"/>
  <c r="H35" i="14"/>
  <c r="I12" i="14"/>
  <c r="I26" i="15"/>
  <c r="H47" i="16"/>
  <c r="L19" i="14"/>
  <c r="N19" i="14" s="1"/>
  <c r="I15" i="14"/>
  <c r="I11" i="1"/>
  <c r="I47" i="14"/>
  <c r="J29" i="15"/>
  <c r="I20" i="16"/>
  <c r="I40" i="14"/>
  <c r="N40" i="14"/>
  <c r="I35" i="15"/>
  <c r="H23" i="15"/>
  <c r="H35" i="15"/>
  <c r="H48" i="15"/>
  <c r="H35" i="16"/>
  <c r="H16" i="14"/>
  <c r="I24" i="14"/>
  <c r="I44" i="14"/>
  <c r="I13" i="15"/>
  <c r="H26" i="15"/>
  <c r="H20" i="1"/>
  <c r="H19" i="14"/>
  <c r="N36" i="14"/>
  <c r="H43" i="16"/>
  <c r="I8" i="16"/>
  <c r="L36" i="1"/>
  <c r="N36" i="1" s="1"/>
  <c r="I36" i="1"/>
  <c r="K36" i="14"/>
  <c r="I36" i="14"/>
  <c r="F54" i="1"/>
  <c r="F54" i="16"/>
  <c r="I47" i="1"/>
  <c r="H47" i="1"/>
  <c r="L46" i="1"/>
  <c r="H46" i="1"/>
  <c r="I46" i="1"/>
  <c r="H46" i="14"/>
  <c r="M46" i="14"/>
  <c r="N46" i="15"/>
  <c r="H43" i="1"/>
  <c r="L43" i="1"/>
  <c r="I43" i="1"/>
  <c r="M43" i="16"/>
  <c r="I37" i="1"/>
  <c r="H37" i="1"/>
  <c r="L37" i="1"/>
  <c r="N37" i="15"/>
  <c r="J37" i="16"/>
  <c r="M37" i="16"/>
  <c r="K37" i="15"/>
  <c r="H36" i="1"/>
  <c r="M36" i="15"/>
  <c r="H36" i="15"/>
  <c r="I32" i="1"/>
  <c r="H32" i="1"/>
  <c r="L32" i="1"/>
  <c r="I32" i="14"/>
  <c r="N32" i="14"/>
  <c r="M32" i="14"/>
  <c r="H32" i="14"/>
  <c r="L24" i="1"/>
  <c r="N24" i="1" s="1"/>
  <c r="I24" i="1"/>
  <c r="N24" i="15"/>
  <c r="H24" i="1"/>
  <c r="K24" i="15"/>
  <c r="K20" i="16"/>
  <c r="M20" i="1"/>
  <c r="J20" i="1"/>
  <c r="H19" i="1"/>
  <c r="L19" i="1"/>
  <c r="I19" i="1"/>
  <c r="H19" i="16"/>
  <c r="E54" i="1"/>
  <c r="I17" i="16"/>
  <c r="K17" i="14"/>
  <c r="I17" i="14"/>
  <c r="I17" i="15"/>
  <c r="I17" i="1"/>
  <c r="N17" i="16"/>
  <c r="L17" i="1"/>
  <c r="I13" i="1"/>
  <c r="H13" i="1"/>
  <c r="L13" i="1"/>
  <c r="N13" i="15"/>
  <c r="E54" i="14"/>
  <c r="F54" i="14"/>
  <c r="K13" i="15"/>
  <c r="I48" i="1"/>
  <c r="H48" i="1"/>
  <c r="I38" i="1"/>
  <c r="H38" i="1"/>
  <c r="E54" i="16"/>
  <c r="I35" i="1"/>
  <c r="G54" i="1"/>
  <c r="H35" i="1"/>
  <c r="F54" i="15"/>
  <c r="E54" i="15"/>
  <c r="M18" i="14" l="1"/>
  <c r="M29" i="16"/>
  <c r="N45" i="14"/>
  <c r="N17" i="14"/>
  <c r="M9" i="15"/>
  <c r="N41" i="15"/>
  <c r="M45" i="16"/>
  <c r="N24" i="16"/>
  <c r="M19" i="15"/>
  <c r="N40" i="15"/>
  <c r="N49" i="16"/>
  <c r="M29" i="15"/>
  <c r="H54" i="15"/>
  <c r="H56" i="15" s="1"/>
  <c r="G50" i="8" s="1"/>
  <c r="N21" i="14"/>
  <c r="N34" i="1"/>
  <c r="N27" i="14"/>
  <c r="N10" i="1"/>
  <c r="N49" i="1"/>
  <c r="M19" i="14"/>
  <c r="K54" i="1"/>
  <c r="J54" i="15"/>
  <c r="N24" i="14"/>
  <c r="M24" i="14"/>
  <c r="M30" i="14"/>
  <c r="M14" i="16"/>
  <c r="K54" i="16"/>
  <c r="K54" i="14"/>
  <c r="M40" i="1"/>
  <c r="N39" i="1"/>
  <c r="N9" i="1"/>
  <c r="J54" i="16"/>
  <c r="M44" i="16"/>
  <c r="J54" i="14"/>
  <c r="N32" i="15"/>
  <c r="H54" i="16"/>
  <c r="H56" i="16" s="1"/>
  <c r="H50" i="8" s="1"/>
  <c r="N15" i="15"/>
  <c r="M15" i="15"/>
  <c r="N10" i="14"/>
  <c r="M39" i="14"/>
  <c r="N39" i="14"/>
  <c r="N18" i="15"/>
  <c r="M18" i="15"/>
  <c r="M27" i="16"/>
  <c r="N27" i="16"/>
  <c r="M21" i="1"/>
  <c r="N21" i="1"/>
  <c r="M21" i="15"/>
  <c r="N21" i="15"/>
  <c r="N44" i="1"/>
  <c r="N20" i="14"/>
  <c r="M20" i="14"/>
  <c r="I54" i="16"/>
  <c r="I56" i="16" s="1"/>
  <c r="H51" i="8" s="1"/>
  <c r="M14" i="1"/>
  <c r="N14" i="1"/>
  <c r="N33" i="16"/>
  <c r="M33" i="16"/>
  <c r="N25" i="1"/>
  <c r="M25" i="1"/>
  <c r="M10" i="15"/>
  <c r="N10" i="15"/>
  <c r="N41" i="14"/>
  <c r="M41" i="14"/>
  <c r="N39" i="15"/>
  <c r="M39" i="15"/>
  <c r="M29" i="14"/>
  <c r="N29" i="14"/>
  <c r="N34" i="16"/>
  <c r="M34" i="16"/>
  <c r="N37" i="14"/>
  <c r="M37" i="14"/>
  <c r="N25" i="16"/>
  <c r="M25" i="16"/>
  <c r="N16" i="16"/>
  <c r="M16" i="16"/>
  <c r="L54" i="16"/>
  <c r="M45" i="1"/>
  <c r="N45" i="1"/>
  <c r="N27" i="1"/>
  <c r="M27" i="1"/>
  <c r="N46" i="16"/>
  <c r="M46" i="16"/>
  <c r="M22" i="15"/>
  <c r="N22" i="15"/>
  <c r="J54" i="1"/>
  <c r="N15" i="1"/>
  <c r="N9" i="14"/>
  <c r="M9" i="14"/>
  <c r="L54" i="14"/>
  <c r="N18" i="1"/>
  <c r="M18" i="1"/>
  <c r="M43" i="14"/>
  <c r="N43" i="14"/>
  <c r="K54" i="15"/>
  <c r="H54" i="14"/>
  <c r="H56" i="14" s="1"/>
  <c r="F50" i="8" s="1"/>
  <c r="I54" i="15"/>
  <c r="I56" i="15" s="1"/>
  <c r="G51" i="8" s="1"/>
  <c r="I54" i="14"/>
  <c r="I56" i="14" s="1"/>
  <c r="F51" i="8" s="1"/>
  <c r="N20" i="15"/>
  <c r="L54" i="15"/>
  <c r="N34" i="14"/>
  <c r="M34" i="14"/>
  <c r="M36" i="1"/>
  <c r="N20" i="16"/>
  <c r="M20" i="16"/>
  <c r="N44" i="15"/>
  <c r="M44" i="15"/>
  <c r="N11" i="1"/>
  <c r="M11" i="1"/>
  <c r="H54" i="1"/>
  <c r="H56" i="1" s="1"/>
  <c r="E50" i="8" s="1"/>
  <c r="N46" i="1"/>
  <c r="M46" i="1"/>
  <c r="N43" i="1"/>
  <c r="M43" i="1"/>
  <c r="N37" i="1"/>
  <c r="M37" i="1"/>
  <c r="N32" i="1"/>
  <c r="M32" i="1"/>
  <c r="L54" i="1"/>
  <c r="M24" i="1"/>
  <c r="M19" i="1"/>
  <c r="N19" i="1"/>
  <c r="I54" i="1"/>
  <c r="I56" i="1" s="1"/>
  <c r="E51" i="8" s="1"/>
  <c r="N17" i="1"/>
  <c r="M17" i="1"/>
  <c r="M13" i="1"/>
  <c r="N13" i="1"/>
  <c r="N54" i="15" l="1"/>
  <c r="N56" i="15" s="1"/>
  <c r="G53" i="8" s="1"/>
  <c r="M54" i="16"/>
  <c r="M56" i="16" s="1"/>
  <c r="H52" i="8" s="1"/>
  <c r="N54" i="16"/>
  <c r="N56" i="16" s="1"/>
  <c r="H53" i="8" s="1"/>
  <c r="M54" i="15"/>
  <c r="M56" i="15" s="1"/>
  <c r="G52" i="8" s="1"/>
  <c r="M54" i="14"/>
  <c r="M56" i="14" s="1"/>
  <c r="F52" i="8" s="1"/>
  <c r="N54" i="14"/>
  <c r="N56" i="14" s="1"/>
  <c r="F53" i="8" s="1"/>
  <c r="M54" i="1"/>
  <c r="M56" i="1" s="1"/>
  <c r="E52" i="8" s="1"/>
  <c r="N54" i="1"/>
  <c r="N56" i="1" s="1"/>
  <c r="E53" i="8" s="1"/>
  <c r="F54" i="8" l="1"/>
  <c r="H54" i="8"/>
  <c r="G54" i="8"/>
  <c r="E54" i="8"/>
</calcChain>
</file>

<file path=xl/sharedStrings.xml><?xml version="1.0" encoding="utf-8"?>
<sst xmlns="http://schemas.openxmlformats.org/spreadsheetml/2006/main" count="1029" uniqueCount="158">
  <si>
    <t>yes</t>
  </si>
  <si>
    <t>no</t>
  </si>
  <si>
    <t>abs</t>
  </si>
  <si>
    <t>no part</t>
  </si>
  <si>
    <t>Country</t>
  </si>
  <si>
    <t>Voting power per Member</t>
  </si>
  <si>
    <t xml:space="preserve">Decision 1 </t>
  </si>
  <si>
    <t>Decision 2</t>
  </si>
  <si>
    <t>Decision 3</t>
  </si>
  <si>
    <t xml:space="preserve">Decision 4 </t>
  </si>
  <si>
    <t>Albania</t>
  </si>
  <si>
    <t>OST</t>
  </si>
  <si>
    <t>Austria</t>
  </si>
  <si>
    <t>APG - Austrian Power Grid AG</t>
  </si>
  <si>
    <t>VÜEN-Vorarlberger Übertragungsnetz GmbH</t>
  </si>
  <si>
    <t>Belgium</t>
  </si>
  <si>
    <t>Elia - Elia System Operator S.A.</t>
  </si>
  <si>
    <t>Bosnia Herzegovina</t>
  </si>
  <si>
    <t xml:space="preserve">NOS BiH - Nezavisni operator sustava u Bosni I Hercegovini </t>
  </si>
  <si>
    <t>Bulgaria</t>
  </si>
  <si>
    <t xml:space="preserve">ESO – Electroenergien Sistemen Operator EAD </t>
  </si>
  <si>
    <t>Croatia</t>
  </si>
  <si>
    <t>HOPS - Croatian Transmission System Operator Ltd</t>
  </si>
  <si>
    <t>Cyprus</t>
  </si>
  <si>
    <t xml:space="preserve">TSO Cyprus - Cyprus Transmission System Operator </t>
  </si>
  <si>
    <t>Czech Republic</t>
  </si>
  <si>
    <t xml:space="preserve">ČEPS - ČEPS, a.s. </t>
  </si>
  <si>
    <t>Denmark</t>
  </si>
  <si>
    <t>Energinet  - Energinet</t>
  </si>
  <si>
    <t>Estonia</t>
  </si>
  <si>
    <t>Elering - Elering AS</t>
  </si>
  <si>
    <t>Finland</t>
  </si>
  <si>
    <t>Fingrid - Fingrid OyJ (Representing also Kraftnat Aland Ab in physical meetings)</t>
  </si>
  <si>
    <t xml:space="preserve">Kraftnät Åland Ab </t>
  </si>
  <si>
    <t>France</t>
  </si>
  <si>
    <t>RTE - Réseau de Transport d'Electricité, S.A</t>
  </si>
  <si>
    <t>Germany</t>
  </si>
  <si>
    <t>Amprion - Amprion GmbH</t>
  </si>
  <si>
    <t xml:space="preserve"> </t>
  </si>
  <si>
    <t xml:space="preserve">TransnetBW -TransnetBW GmbH  </t>
  </si>
  <si>
    <t>TenneT GER - TenneT TSO GmbH</t>
  </si>
  <si>
    <t>50Hertz - 50Hertz Transmission GmbH</t>
  </si>
  <si>
    <t>Greece</t>
  </si>
  <si>
    <t xml:space="preserve">IPTO - Independent Power Transmission Operator S.A. </t>
  </si>
  <si>
    <t>Hungary</t>
  </si>
  <si>
    <t>MAVIR ZRt. - MAVIR Magyar Villamosenergia-ipari Átviteli Rendszerirányító Zártkörűen Működő Részvénytársaság ZRt.</t>
  </si>
  <si>
    <t>Iceland</t>
  </si>
  <si>
    <t>Landsnet - Landsnet hf</t>
  </si>
  <si>
    <t>Ireland</t>
  </si>
  <si>
    <t>EirGrid - EirGrid plc</t>
  </si>
  <si>
    <t>Italy</t>
  </si>
  <si>
    <t>Terna - Terna SpA</t>
  </si>
  <si>
    <t>Latvia</t>
  </si>
  <si>
    <t>Augstsprieguma tïkls - AS Augstsprieguma tïkls</t>
  </si>
  <si>
    <t>Lithuania</t>
  </si>
  <si>
    <t>LITGRID - LITGRID  AB</t>
  </si>
  <si>
    <t>Luxembourg</t>
  </si>
  <si>
    <t xml:space="preserve">CREOS Luxembourg - CREOS Luxembourg S.A. </t>
  </si>
  <si>
    <t>Malta</t>
  </si>
  <si>
    <t>No TSO</t>
  </si>
  <si>
    <t>Montenegro</t>
  </si>
  <si>
    <t>CGES - Crnogorski elektroprenosni sistem AD</t>
  </si>
  <si>
    <t>(The) Netherlands</t>
  </si>
  <si>
    <t xml:space="preserve">TenneT TSO - TenneT TSO B.V. </t>
  </si>
  <si>
    <t>Britned Netherlands</t>
  </si>
  <si>
    <t>Norway</t>
  </si>
  <si>
    <t>Statnett - Statnett SF</t>
  </si>
  <si>
    <t>Poland</t>
  </si>
  <si>
    <t xml:space="preserve">PSE - PSE S.A. </t>
  </si>
  <si>
    <t>Portugal</t>
  </si>
  <si>
    <t xml:space="preserve">REN - Rede Eléctrica Nacional, S.A. </t>
  </si>
  <si>
    <t>Romania</t>
  </si>
  <si>
    <t>Transelectrica - C.N. Transelectrica S.A.</t>
  </si>
  <si>
    <t>Serbia</t>
  </si>
  <si>
    <t xml:space="preserve">EMS - JP Elektromreža Srbije </t>
  </si>
  <si>
    <t>Slovak Republic</t>
  </si>
  <si>
    <t>SEPS - Slovenská elektrizačná prenosovú sústava, a.s.</t>
  </si>
  <si>
    <t>Slovenia</t>
  </si>
  <si>
    <t>ELES - ELES,d.o.o</t>
  </si>
  <si>
    <t>Spain</t>
  </si>
  <si>
    <t>REE - Red Eléctrica de EspaÑa S.A.U</t>
  </si>
  <si>
    <t>Sweden</t>
  </si>
  <si>
    <t>Svenska Kraftnät - Affärsverket Svenska Kraftnät</t>
  </si>
  <si>
    <t>Switzerland</t>
  </si>
  <si>
    <t>Swissgrid - Swissgrid AG</t>
  </si>
  <si>
    <t>Republic of North Macedonia</t>
  </si>
  <si>
    <t>MEPSO - Macedonian Transmission System Operator AD</t>
  </si>
  <si>
    <t>United Kingdom</t>
  </si>
  <si>
    <t>National Grid - National Grid Electricity Transmission plc (repr. UK)</t>
  </si>
  <si>
    <t>Informal voting</t>
  </si>
  <si>
    <t>voting part 1</t>
  </si>
  <si>
    <t>voting part 2</t>
  </si>
  <si>
    <t>Formal voting</t>
  </si>
  <si>
    <t>average formula</t>
  </si>
  <si>
    <t>(without Cyprus TSO which is not bound by CACM and Malta which has no TSO)</t>
  </si>
  <si>
    <t xml:space="preserve">IMPORTANT! </t>
  </si>
  <si>
    <r>
      <rPr>
        <b/>
        <sz val="10"/>
        <rFont val="Arial"/>
        <family val="2"/>
      </rPr>
      <t>Majority threshold for pan EU decisions</t>
    </r>
    <r>
      <rPr>
        <sz val="10"/>
        <rFont val="Arial"/>
        <family val="2"/>
      </rPr>
      <t xml:space="preserve">
55% of Member States and 65% of population</t>
    </r>
  </si>
  <si>
    <t>Total EU population 2019: 543116,1</t>
  </si>
  <si>
    <t>Each end of the year amend the population figures based on COUNCIL DECISION, 
e.g. Council decision 2019/2209 of 16 December 2019 amending the Council's Rules of Procedure</t>
  </si>
  <si>
    <r>
      <rPr>
        <b/>
        <sz val="11"/>
        <color theme="1"/>
        <rFont val="Calibri"/>
        <family val="2"/>
        <scheme val="minor"/>
      </rPr>
      <t xml:space="preserve">Step 1: </t>
    </r>
    <r>
      <rPr>
        <sz val="11"/>
        <color theme="1"/>
        <rFont val="Calibri"/>
        <family val="2"/>
        <scheme val="minor"/>
      </rPr>
      <t>record first non-participation 'no part' (i.e. not bound); e.g. Malta, Cyprus, Iceland and any other that is  '"not bound" (=no part) for the proposal  at hand</t>
    </r>
  </si>
  <si>
    <t>Here</t>
  </si>
  <si>
    <r>
      <rPr>
        <b/>
        <sz val="11"/>
        <color theme="1"/>
        <rFont val="Calibri"/>
        <family val="2"/>
        <scheme val="minor"/>
      </rPr>
      <t>Step 2:</t>
    </r>
    <r>
      <rPr>
        <sz val="11"/>
        <color theme="1"/>
        <rFont val="Calibri"/>
        <family val="2"/>
        <scheme val="minor"/>
      </rPr>
      <t xml:space="preserve"> Record actual votes 'yes', 'no', abstain, (and in case of  absence put 'no'  and then write in the results publication that absence has had negative impact on the majorities achievement - SEE more on how to record 'absence' in the Guidance sheet of this excel ) </t>
    </r>
  </si>
  <si>
    <r>
      <rPr>
        <b/>
        <sz val="10"/>
        <rFont val="Arial"/>
        <family val="2"/>
      </rPr>
      <t>Guidance:</t>
    </r>
    <r>
      <rPr>
        <sz val="10"/>
        <rFont val="Arial"/>
        <family val="2"/>
      </rPr>
      <t xml:space="preserve"> Use this voting tool for the majority.</t>
    </r>
  </si>
  <si>
    <t xml:space="preserve">VOTING TOOL </t>
  </si>
  <si>
    <t>Proposal 1</t>
  </si>
  <si>
    <t>Step 1: Informal level</t>
  </si>
  <si>
    <t>Step 2: formal level</t>
  </si>
  <si>
    <t>EU MS
Yes/No</t>
  </si>
  <si>
    <t>Insert Voting here</t>
  </si>
  <si>
    <t>First Part of the Voting power</t>
  </si>
  <si>
    <t>Second Part of the Voting Power</t>
  </si>
  <si>
    <t>VOTING</t>
  </si>
  <si>
    <t xml:space="preserve">VOTING PART 1 </t>
  </si>
  <si>
    <t xml:space="preserve">VOTING PART 2 </t>
  </si>
  <si>
    <t>('one country, one vote' principle)</t>
  </si>
  <si>
    <t>(population of the country)[1]</t>
  </si>
  <si>
    <t>No</t>
  </si>
  <si>
    <t>APG - Austrian Power Grid AG (repr. VUEN)</t>
  </si>
  <si>
    <t>Yes</t>
  </si>
  <si>
    <t>VÜEN-Vorarlberger Übertragungsnetz GmbH (via APG)</t>
  </si>
  <si>
    <t>Fingrid - Fingrid OyJ (Representing also Kraftnat Aland Ab)</t>
  </si>
  <si>
    <r>
      <t>RTE - R</t>
    </r>
    <r>
      <rPr>
        <sz val="10"/>
        <rFont val="Calibri"/>
        <family val="2"/>
      </rPr>
      <t>é</t>
    </r>
    <r>
      <rPr>
        <sz val="10"/>
        <rFont val="Arial Narrow"/>
        <family val="2"/>
      </rPr>
      <t>seau de Transport d'Electricit</t>
    </r>
    <r>
      <rPr>
        <sz val="10"/>
        <rFont val="Calibri"/>
        <family val="2"/>
      </rPr>
      <t>é, S.A</t>
    </r>
  </si>
  <si>
    <t xml:space="preserve"> Total: 82 064,489</t>
  </si>
  <si>
    <r>
      <t>MAVIR ZRt. - MAVIR Magyar Villamosenergia-ipari Átviteli Rendszerirányító Zártkörűen Működő R</t>
    </r>
    <r>
      <rPr>
        <sz val="10"/>
        <rFont val="Calibri"/>
        <family val="2"/>
      </rPr>
      <t>észvényt</t>
    </r>
    <r>
      <rPr>
        <sz val="10"/>
        <rFont val="Arial Narrow"/>
        <family val="2"/>
      </rPr>
      <t>ársaság ZRt.</t>
    </r>
  </si>
  <si>
    <r>
      <t>REN - Rede El</t>
    </r>
    <r>
      <rPr>
        <sz val="10"/>
        <rFont val="Calibri"/>
        <family val="2"/>
      </rPr>
      <t>é</t>
    </r>
    <r>
      <rPr>
        <sz val="10"/>
        <rFont val="Arial Narrow"/>
        <family val="2"/>
      </rPr>
      <t xml:space="preserve">ctrica Nacional, S.A. </t>
    </r>
  </si>
  <si>
    <r>
      <t>REE - Red El</t>
    </r>
    <r>
      <rPr>
        <sz val="10"/>
        <rFont val="Calibri"/>
        <family val="2"/>
      </rPr>
      <t>é</t>
    </r>
    <r>
      <rPr>
        <sz val="10"/>
        <rFont val="Arial Narrow"/>
        <family val="2"/>
      </rPr>
      <t>ctrica de Espa</t>
    </r>
    <r>
      <rPr>
        <sz val="10"/>
        <rFont val="Calibri"/>
        <family val="2"/>
      </rPr>
      <t>Ña S.A.U</t>
    </r>
  </si>
  <si>
    <t>United Kingdom
Total: 65 341,183</t>
  </si>
  <si>
    <t>SONI System Operator for Northern Ireland Ltd (via NGET)
SHE Transmission - Scottish Hydro Electric Transmission plc (via NGET)
SP Transmission - Scottish Power Transmission plc (via NGET)
NGIL (via NGET)
BritNed for UK part  (via NGET)
Moyle (via NGET)</t>
  </si>
  <si>
    <t/>
  </si>
  <si>
    <t>EWIC (via NGET)</t>
  </si>
  <si>
    <t>ElecLink - ElecLink Ltd (for UK part, via NGET)</t>
  </si>
  <si>
    <t>TOTAL</t>
  </si>
  <si>
    <t xml:space="preserve">Albania </t>
  </si>
  <si>
    <t xml:space="preserve">EU TSOs - number for quorum </t>
  </si>
  <si>
    <t xml:space="preserve"> Total: 82 437,6</t>
  </si>
  <si>
    <t>SONI System Operator for Northern Ireland Ltd (via NGET)
SHE Transmission - Scottish Hydro Electric Transmission plc (via NGET)
SP Transmission - Scottish Power Transmission plc (via NGET)
NGIL (via NGET)
BritNed for UK part  (via NGET)
Moyle (via NGET)
EWIC (via NGET)
ElecLink Ltd (via NGET)</t>
  </si>
  <si>
    <t>Present = represented</t>
  </si>
  <si>
    <t>Voting tool</t>
  </si>
  <si>
    <t>Vote in favour— Yes</t>
  </si>
  <si>
    <t>Vote against — No</t>
  </si>
  <si>
    <t>Abstain — No</t>
  </si>
  <si>
    <t xml:space="preserve">(Absence — No) </t>
  </si>
  <si>
    <r>
      <t>no</t>
    </r>
    <r>
      <rPr>
        <sz val="11"/>
        <color theme="1"/>
        <rFont val="Calibri"/>
        <family val="2"/>
      </rPr>
      <t>*</t>
    </r>
  </si>
  <si>
    <t>Effect on qualified majority voting (QMV)</t>
  </si>
  <si>
    <t>***</t>
  </si>
  <si>
    <t>Not participating = out of scope / not entitled to vote</t>
  </si>
  <si>
    <t>Not participating — Not participating</t>
  </si>
  <si>
    <t xml:space="preserve">Not participating </t>
  </si>
  <si>
    <t>*When a TSO that is bound by the NC/GL obligation ( in scope) did not cast its vote or casts it after the deadline, It’s a case of ‘absence‘(different from non-participation or abstention). In the voting tool ‘absence’ is recorded as “no”, but it does not have a legal effect of a negative vote (‘no’). Thus, in the results communication ‘absence’ shall be indicated as ‘absence’ (and not a ‘no’). Example below.</t>
  </si>
  <si>
    <r>
      <t>Text in the results communication "</t>
    </r>
    <r>
      <rPr>
        <i/>
        <sz val="11"/>
        <color theme="1"/>
        <rFont val="Calibri"/>
        <family val="2"/>
        <scheme val="minor"/>
      </rPr>
      <t xml:space="preserve">The proposal  takes into account the TSOs from European Union Member States (EU MSs) bound by the CACM Regulation is as follows: 
• 38 / (or less than 38)  of the EU MSs TSOs bound by the CACM Regulation cast their vote (out of 38 TSOs in total that is required for decisions related to the CCRs Proposal).
 The participation requirement provided in the CACM Regulation for the CCR Proposal is therefore /(not) complied with and this has had a negative impact on the required majorities achievement.  
In addition 5 TSOs from non-EU countries, members of ENTSO-E, cast their vote.
</t>
    </r>
    <r>
      <rPr>
        <sz val="11"/>
        <color theme="1"/>
        <rFont val="Calibri"/>
        <family val="2"/>
        <scheme val="minor"/>
      </rPr>
      <t>" link</t>
    </r>
  </si>
  <si>
    <t>https://intranet.entsoe.eu/Legal/All TSOs Process/All TSOs Voting Process/Explanatory notes and voting templates/Voting Templates/3b. 17XXXX_Decision_ALL TSOs WVP.docx</t>
  </si>
  <si>
    <t>Non EU</t>
  </si>
  <si>
    <t>EU</t>
  </si>
  <si>
    <t>YES</t>
  </si>
  <si>
    <t>NO</t>
  </si>
  <si>
    <t>NON EU</t>
  </si>
  <si>
    <t>NO RESPONSE</t>
  </si>
  <si>
    <t>not bound by CACM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</si>
</sst>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
  </numFmts>
  <fonts count="28" x14ac:knownFonts="1">
    <font>
      <sz val="11"/>
      <color theme="1"/>
      <name val="Calibri"/>
      <family val="2"/>
      <scheme val="minor"/>
    </font>
    <font>
      <sz val="10"/>
      <name val="Arial"/>
      <family val="2"/>
    </font>
    <font>
      <b/>
      <sz val="10"/>
      <name val="Arial"/>
      <family val="2"/>
    </font>
    <font>
      <b/>
      <sz val="14"/>
      <name val="Arial Narrow"/>
      <family val="2"/>
    </font>
    <font>
      <b/>
      <sz val="16"/>
      <name val="Arial Narrow"/>
      <family val="2"/>
    </font>
    <font>
      <sz val="16"/>
      <name val="Arial Narrow"/>
      <family val="2"/>
    </font>
    <font>
      <b/>
      <sz val="10"/>
      <name val="Arial Narrow"/>
      <family val="2"/>
    </font>
    <font>
      <sz val="10"/>
      <name val="Arial Narrow"/>
      <family val="2"/>
    </font>
    <font>
      <u/>
      <sz val="10"/>
      <name val="Arial Narrow"/>
      <family val="2"/>
    </font>
    <font>
      <b/>
      <i/>
      <sz val="10"/>
      <name val="Arial Narrow"/>
      <family val="2"/>
    </font>
    <font>
      <sz val="10"/>
      <name val="Calibri"/>
      <family val="2"/>
    </font>
    <font>
      <sz val="11"/>
      <color rgb="FF006100"/>
      <name val="Calibri"/>
      <family val="2"/>
      <scheme val="minor"/>
    </font>
    <font>
      <u/>
      <sz val="11"/>
      <color theme="10"/>
      <name val="Calibri"/>
      <family val="2"/>
    </font>
    <font>
      <sz val="10"/>
      <color theme="1"/>
      <name val="Arial Narrow"/>
      <family val="2"/>
    </font>
    <font>
      <b/>
      <sz val="10"/>
      <color rgb="FFFF0000"/>
      <name val="Arial Narrow"/>
      <family val="2"/>
    </font>
    <font>
      <b/>
      <sz val="10"/>
      <color theme="0"/>
      <name val="Arial"/>
      <family val="2"/>
    </font>
    <font>
      <b/>
      <sz val="11"/>
      <color theme="1"/>
      <name val="Calibri"/>
      <family val="2"/>
      <scheme val="minor"/>
    </font>
    <font>
      <b/>
      <i/>
      <sz val="12"/>
      <name val="Arial Narrow"/>
      <family val="2"/>
    </font>
    <font>
      <sz val="12"/>
      <name val="Arial Narrow"/>
      <family val="2"/>
    </font>
    <font>
      <sz val="10"/>
      <color rgb="FFFF0000"/>
      <name val="Arial Narrow"/>
      <family val="2"/>
    </font>
    <font>
      <sz val="11"/>
      <color rgb="FF9C6500"/>
      <name val="Calibri"/>
      <family val="2"/>
      <scheme val="minor"/>
    </font>
    <font>
      <sz val="11"/>
      <name val="Calibri"/>
      <family val="2"/>
      <scheme val="minor"/>
    </font>
    <font>
      <sz val="11"/>
      <color rgb="FFFF0000"/>
      <name val="Calibri"/>
      <family val="2"/>
      <scheme val="minor"/>
    </font>
    <font>
      <sz val="11"/>
      <color theme="1"/>
      <name val="Calibri"/>
      <family val="2"/>
    </font>
    <font>
      <i/>
      <sz val="11"/>
      <color theme="1"/>
      <name val="Calibri"/>
      <family val="2"/>
      <scheme val="minor"/>
    </font>
    <font>
      <sz val="11"/>
      <color theme="1"/>
      <name val="Calibri"/>
      <family val="2"/>
      <scheme val="minor"/>
    </font>
    <font>
      <sz val="11"/>
      <color rgb="FF9C0006"/>
      <name val="Calibri"/>
      <family val="2"/>
      <scheme val="minor"/>
    </font>
    <font>
      <b/>
      <sz val="11"/>
      <color rgb="FF9C0006"/>
      <name val="Calibri"/>
      <family val="2"/>
      <scheme val="minor"/>
    </font>
  </fonts>
  <fills count="18">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CCECFF"/>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rgb="FFF8FFA3"/>
        <bgColor indexed="64"/>
      </patternFill>
    </fill>
    <fill>
      <patternFill patternType="solid">
        <fgColor rgb="FFFFEB9C"/>
      </patternFill>
    </fill>
    <fill>
      <patternFill patternType="solid">
        <fgColor theme="5" tint="0.79998168889431442"/>
        <bgColor indexed="64"/>
      </patternFill>
    </fill>
    <fill>
      <patternFill patternType="solid">
        <fgColor theme="6" tint="0.59999389629810485"/>
        <bgColor indexed="65"/>
      </patternFill>
    </fill>
    <fill>
      <patternFill patternType="solid">
        <fgColor rgb="FFFFC7CE"/>
      </patternFill>
    </fill>
    <fill>
      <patternFill patternType="solid">
        <fgColor rgb="FFFFFFCC"/>
      </patternFill>
    </fill>
    <fill>
      <patternFill patternType="solid">
        <fgColor rgb="FF92D050"/>
        <bgColor indexed="64"/>
      </patternFill>
    </fill>
  </fills>
  <borders count="3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7">
    <xf numFmtId="0" fontId="0" fillId="0" borderId="0"/>
    <xf numFmtId="0" fontId="11" fillId="2" borderId="0" applyNumberFormat="0" applyBorder="0" applyAlignment="0" applyProtection="0"/>
    <xf numFmtId="0" fontId="12" fillId="0" borderId="0" applyNumberFormat="0" applyFill="0" applyBorder="0" applyAlignment="0" applyProtection="0">
      <alignment vertical="top"/>
      <protection locked="0"/>
    </xf>
    <xf numFmtId="0" fontId="20" fillId="12"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5" fillId="16" borderId="33" applyNumberFormat="0" applyFont="0" applyAlignment="0" applyProtection="0"/>
  </cellStyleXfs>
  <cellXfs count="231">
    <xf numFmtId="0" fontId="0" fillId="0" borderId="0" xfId="0"/>
    <xf numFmtId="0" fontId="1" fillId="0" borderId="0" xfId="0" applyFont="1"/>
    <xf numFmtId="4" fontId="1" fillId="0" borderId="0" xfId="0" applyNumberFormat="1"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10" fontId="2" fillId="0" borderId="5" xfId="0" applyNumberFormat="1" applyFont="1" applyBorder="1"/>
    <xf numFmtId="10" fontId="2" fillId="0" borderId="6" xfId="0" applyNumberFormat="1" applyFont="1" applyBorder="1"/>
    <xf numFmtId="1" fontId="1" fillId="0" borderId="0" xfId="0" applyNumberFormat="1" applyFont="1"/>
    <xf numFmtId="0" fontId="3" fillId="0" borderId="0" xfId="0" applyFont="1"/>
    <xf numFmtId="0" fontId="5" fillId="0" borderId="0" xfId="0" applyFont="1"/>
    <xf numFmtId="0" fontId="6" fillId="0" borderId="7" xfId="0" applyFont="1" applyBorder="1" applyAlignment="1">
      <alignment horizontal="center" vertical="top" wrapText="1"/>
    </xf>
    <xf numFmtId="0" fontId="6" fillId="0" borderId="8" xfId="0" applyFont="1" applyBorder="1" applyAlignment="1">
      <alignment vertical="top" wrapText="1"/>
    </xf>
    <xf numFmtId="0" fontId="6" fillId="0" borderId="8" xfId="0" applyFont="1" applyBorder="1" applyAlignment="1">
      <alignment horizontal="right" vertical="top" wrapText="1"/>
    </xf>
    <xf numFmtId="0" fontId="7" fillId="0" borderId="2" xfId="1" applyFont="1" applyFill="1" applyBorder="1" applyAlignment="1">
      <alignment horizontal="right" vertical="top" wrapText="1"/>
    </xf>
    <xf numFmtId="0" fontId="1" fillId="0" borderId="0" xfId="1" applyFont="1" applyFill="1"/>
    <xf numFmtId="0" fontId="7" fillId="0" borderId="9" xfId="1" applyFont="1" applyFill="1" applyBorder="1" applyAlignment="1">
      <alignment vertical="top" wrapText="1"/>
    </xf>
    <xf numFmtId="0" fontId="7" fillId="0" borderId="8" xfId="1" applyFont="1" applyFill="1" applyBorder="1" applyAlignment="1">
      <alignment horizontal="right" vertical="top" wrapText="1"/>
    </xf>
    <xf numFmtId="0" fontId="7" fillId="0" borderId="8" xfId="0" applyFont="1" applyBorder="1" applyAlignment="1">
      <alignment horizontal="right" vertical="top" wrapText="1"/>
    </xf>
    <xf numFmtId="0" fontId="7" fillId="0" borderId="11" xfId="0" applyFont="1" applyBorder="1" applyAlignment="1">
      <alignment horizontal="right" vertical="top" wrapText="1"/>
    </xf>
    <xf numFmtId="0" fontId="7" fillId="0" borderId="12" xfId="1" applyFont="1" applyFill="1" applyBorder="1" applyAlignment="1">
      <alignment horizontal="right" vertical="top" wrapText="1"/>
    </xf>
    <xf numFmtId="0" fontId="7" fillId="0" borderId="2" xfId="0" applyFont="1" applyBorder="1" applyAlignment="1">
      <alignment horizontal="right" vertical="top" wrapText="1"/>
    </xf>
    <xf numFmtId="1" fontId="6" fillId="4" borderId="2" xfId="0" applyNumberFormat="1" applyFont="1" applyFill="1" applyBorder="1" applyAlignment="1">
      <alignment horizontal="center" wrapText="1"/>
    </xf>
    <xf numFmtId="3" fontId="6" fillId="4" borderId="2" xfId="0" applyNumberFormat="1" applyFont="1" applyFill="1" applyBorder="1" applyAlignment="1">
      <alignment horizontal="center" vertical="top" wrapText="1"/>
    </xf>
    <xf numFmtId="1" fontId="7" fillId="4" borderId="8" xfId="0" applyNumberFormat="1" applyFont="1" applyFill="1" applyBorder="1"/>
    <xf numFmtId="3" fontId="8" fillId="4" borderId="8" xfId="2" applyNumberFormat="1" applyFont="1" applyFill="1" applyBorder="1" applyAlignment="1" applyProtection="1">
      <alignment horizontal="center" vertical="top" wrapText="1"/>
    </xf>
    <xf numFmtId="0" fontId="7" fillId="4" borderId="4" xfId="0" applyFont="1" applyFill="1" applyBorder="1"/>
    <xf numFmtId="0" fontId="7" fillId="4" borderId="0" xfId="1" applyFont="1" applyFill="1"/>
    <xf numFmtId="3" fontId="7" fillId="4" borderId="2" xfId="1" applyNumberFormat="1" applyFont="1" applyFill="1" applyBorder="1"/>
    <xf numFmtId="1" fontId="7" fillId="4" borderId="2" xfId="0" applyNumberFormat="1" applyFont="1" applyFill="1" applyBorder="1"/>
    <xf numFmtId="0" fontId="7" fillId="4" borderId="0" xfId="0" applyFont="1" applyFill="1"/>
    <xf numFmtId="0" fontId="6" fillId="5" borderId="2" xfId="0" applyFont="1" applyFill="1" applyBorder="1" applyAlignment="1">
      <alignment horizontal="center" vertical="top" wrapText="1"/>
    </xf>
    <xf numFmtId="3" fontId="6" fillId="5" borderId="2" xfId="0" applyNumberFormat="1" applyFont="1" applyFill="1" applyBorder="1" applyAlignment="1">
      <alignment horizontal="center" vertical="top" wrapText="1"/>
    </xf>
    <xf numFmtId="0" fontId="6" fillId="5" borderId="0" xfId="0" applyFont="1" applyFill="1" applyAlignment="1">
      <alignment horizontal="center" wrapText="1"/>
    </xf>
    <xf numFmtId="1" fontId="6" fillId="5" borderId="2" xfId="0" applyNumberFormat="1" applyFont="1" applyFill="1" applyBorder="1" applyAlignment="1">
      <alignment horizontal="center" wrapText="1"/>
    </xf>
    <xf numFmtId="0" fontId="6" fillId="5" borderId="8" xfId="0" applyFont="1" applyFill="1" applyBorder="1" applyAlignment="1">
      <alignment vertical="top" wrapText="1"/>
    </xf>
    <xf numFmtId="3" fontId="6" fillId="5" borderId="8" xfId="0" applyNumberFormat="1" applyFont="1" applyFill="1" applyBorder="1" applyAlignment="1">
      <alignment vertical="top" wrapText="1"/>
    </xf>
    <xf numFmtId="0" fontId="7" fillId="5" borderId="3" xfId="0" applyFont="1" applyFill="1" applyBorder="1"/>
    <xf numFmtId="0" fontId="7" fillId="5" borderId="4" xfId="0" applyFont="1" applyFill="1" applyBorder="1"/>
    <xf numFmtId="1" fontId="7" fillId="5" borderId="8" xfId="0" applyNumberFormat="1" applyFont="1" applyFill="1" applyBorder="1"/>
    <xf numFmtId="0" fontId="7" fillId="5" borderId="2" xfId="1" applyFont="1" applyFill="1" applyBorder="1" applyAlignment="1">
      <alignment horizontal="right" vertical="top" wrapText="1"/>
    </xf>
    <xf numFmtId="0" fontId="7" fillId="5" borderId="0" xfId="1" applyFont="1" applyFill="1"/>
    <xf numFmtId="0" fontId="7" fillId="5" borderId="2" xfId="0" applyFont="1" applyFill="1" applyBorder="1" applyAlignment="1">
      <alignment horizontal="right" vertical="top" wrapText="1"/>
    </xf>
    <xf numFmtId="0" fontId="7" fillId="5" borderId="0" xfId="0" applyFont="1" applyFill="1"/>
    <xf numFmtId="0" fontId="6" fillId="5" borderId="8" xfId="0" applyFont="1" applyFill="1" applyBorder="1" applyAlignment="1">
      <alignment horizontal="right" vertical="top" wrapText="1"/>
    </xf>
    <xf numFmtId="0" fontId="7" fillId="4" borderId="2" xfId="1" applyFont="1" applyFill="1" applyBorder="1" applyAlignment="1">
      <alignment horizontal="right" vertical="top" wrapText="1"/>
    </xf>
    <xf numFmtId="0" fontId="7" fillId="4" borderId="8" xfId="1" applyFont="1" applyFill="1" applyBorder="1" applyAlignment="1">
      <alignment horizontal="right" vertical="top" wrapText="1"/>
    </xf>
    <xf numFmtId="0" fontId="7" fillId="4" borderId="2" xfId="0" applyFont="1" applyFill="1" applyBorder="1" applyAlignment="1">
      <alignment horizontal="right" vertical="top" wrapText="1"/>
    </xf>
    <xf numFmtId="0" fontId="7" fillId="4" borderId="13" xfId="0" applyFont="1" applyFill="1" applyBorder="1" applyAlignment="1">
      <alignment horizontal="right" vertical="top" wrapText="1"/>
    </xf>
    <xf numFmtId="0" fontId="6" fillId="4" borderId="10" xfId="0" applyFont="1" applyFill="1" applyBorder="1" applyAlignment="1">
      <alignment horizontal="right" vertical="top" wrapText="1"/>
    </xf>
    <xf numFmtId="3" fontId="7" fillId="4" borderId="1" xfId="1" applyNumberFormat="1" applyFont="1" applyFill="1" applyBorder="1" applyAlignment="1">
      <alignment horizontal="right" vertical="top" wrapText="1"/>
    </xf>
    <xf numFmtId="0" fontId="1" fillId="0" borderId="14" xfId="0" applyFont="1" applyBorder="1"/>
    <xf numFmtId="0" fontId="7" fillId="6" borderId="2" xfId="1" applyFont="1" applyFill="1" applyBorder="1" applyAlignment="1">
      <alignment horizontal="right" vertical="top" wrapText="1"/>
    </xf>
    <xf numFmtId="0" fontId="14" fillId="6" borderId="7" xfId="0" applyFont="1" applyFill="1" applyBorder="1" applyAlignment="1">
      <alignment horizontal="center" vertical="top" wrapText="1"/>
    </xf>
    <xf numFmtId="0" fontId="6" fillId="4" borderId="15" xfId="0" applyFont="1" applyFill="1" applyBorder="1" applyAlignment="1">
      <alignment horizontal="center" wrapText="1"/>
    </xf>
    <xf numFmtId="0" fontId="6" fillId="4" borderId="16" xfId="0" applyFont="1" applyFill="1" applyBorder="1" applyAlignment="1">
      <alignment horizontal="center" wrapText="1"/>
    </xf>
    <xf numFmtId="1" fontId="6" fillId="4" borderId="17" xfId="0" applyNumberFormat="1" applyFont="1" applyFill="1" applyBorder="1" applyAlignment="1">
      <alignment horizontal="center" wrapText="1"/>
    </xf>
    <xf numFmtId="4" fontId="6" fillId="5" borderId="5" xfId="0" applyNumberFormat="1" applyFont="1" applyFill="1" applyBorder="1"/>
    <xf numFmtId="0" fontId="6" fillId="5" borderId="5" xfId="0" applyFont="1" applyFill="1" applyBorder="1"/>
    <xf numFmtId="4" fontId="6" fillId="4" borderId="18" xfId="0" applyNumberFormat="1" applyFont="1" applyFill="1" applyBorder="1"/>
    <xf numFmtId="0" fontId="6" fillId="4" borderId="5" xfId="0" applyFont="1" applyFill="1" applyBorder="1"/>
    <xf numFmtId="0" fontId="1" fillId="0" borderId="0" xfId="0" applyFont="1" applyAlignment="1">
      <alignment wrapText="1"/>
    </xf>
    <xf numFmtId="0" fontId="7" fillId="0" borderId="8" xfId="0" applyFont="1" applyBorder="1" applyAlignment="1">
      <alignment vertical="top" wrapText="1"/>
    </xf>
    <xf numFmtId="0" fontId="7" fillId="0" borderId="8" xfId="1" applyFont="1" applyFill="1" applyBorder="1" applyAlignment="1">
      <alignment vertical="top" wrapText="1"/>
    </xf>
    <xf numFmtId="0" fontId="13" fillId="0" borderId="11" xfId="0" applyFont="1" applyBorder="1"/>
    <xf numFmtId="0" fontId="7" fillId="3" borderId="4" xfId="1" applyFont="1" applyFill="1" applyBorder="1" applyAlignment="1">
      <alignment vertical="top" wrapText="1"/>
    </xf>
    <xf numFmtId="0" fontId="0" fillId="9" borderId="0" xfId="0" applyFill="1"/>
    <xf numFmtId="0" fontId="5" fillId="0" borderId="0" xfId="0" applyFont="1" applyAlignment="1">
      <alignment horizontal="right"/>
    </xf>
    <xf numFmtId="0" fontId="0" fillId="0" borderId="27" xfId="0" applyBorder="1"/>
    <xf numFmtId="0" fontId="0" fillId="3" borderId="0" xfId="0" applyFill="1"/>
    <xf numFmtId="0" fontId="3" fillId="3" borderId="0" xfId="0" applyFont="1" applyFill="1" applyAlignment="1">
      <alignment horizontal="center"/>
    </xf>
    <xf numFmtId="0" fontId="1" fillId="3" borderId="4" xfId="0" applyFont="1" applyFill="1" applyBorder="1"/>
    <xf numFmtId="0" fontId="6" fillId="3" borderId="13" xfId="0" applyFont="1" applyFill="1" applyBorder="1" applyAlignment="1">
      <alignment vertical="top" wrapText="1"/>
    </xf>
    <xf numFmtId="0" fontId="6" fillId="3" borderId="23" xfId="0" applyFont="1" applyFill="1" applyBorder="1" applyAlignment="1">
      <alignment vertical="top" wrapText="1"/>
    </xf>
    <xf numFmtId="0" fontId="17" fillId="3" borderId="13" xfId="0" applyFont="1" applyFill="1" applyBorder="1" applyAlignment="1">
      <alignment vertical="top" wrapText="1"/>
    </xf>
    <xf numFmtId="0" fontId="18" fillId="3" borderId="23" xfId="0" applyFont="1" applyFill="1" applyBorder="1" applyAlignment="1">
      <alignment vertical="top" wrapText="1"/>
    </xf>
    <xf numFmtId="0" fontId="17" fillId="3" borderId="10" xfId="0" applyFont="1" applyFill="1" applyBorder="1" applyAlignment="1">
      <alignment vertical="top" wrapText="1"/>
    </xf>
    <xf numFmtId="0" fontId="18" fillId="3" borderId="3" xfId="0" applyFont="1" applyFill="1" applyBorder="1" applyAlignment="1">
      <alignment vertical="top" wrapText="1"/>
    </xf>
    <xf numFmtId="0" fontId="1" fillId="3" borderId="0" xfId="0" applyFont="1" applyFill="1"/>
    <xf numFmtId="10" fontId="3" fillId="10" borderId="13" xfId="0" applyNumberFormat="1" applyFont="1" applyFill="1" applyBorder="1" applyAlignment="1">
      <alignment vertical="top" wrapText="1"/>
    </xf>
    <xf numFmtId="10" fontId="1" fillId="0" borderId="0" xfId="0" applyNumberFormat="1" applyFont="1"/>
    <xf numFmtId="10" fontId="3" fillId="6" borderId="13" xfId="1" applyNumberFormat="1" applyFont="1" applyFill="1" applyBorder="1" applyAlignment="1">
      <alignment vertical="top" wrapText="1"/>
    </xf>
    <xf numFmtId="10" fontId="3" fillId="6" borderId="13" xfId="0" applyNumberFormat="1" applyFont="1" applyFill="1" applyBorder="1" applyAlignment="1">
      <alignment vertical="top" wrapText="1"/>
    </xf>
    <xf numFmtId="10" fontId="3" fillId="11" borderId="24" xfId="0" applyNumberFormat="1" applyFont="1" applyFill="1" applyBorder="1"/>
    <xf numFmtId="10" fontId="3" fillId="11" borderId="11" xfId="0" applyNumberFormat="1" applyFont="1" applyFill="1" applyBorder="1"/>
    <xf numFmtId="165" fontId="7" fillId="5" borderId="2" xfId="1" applyNumberFormat="1" applyFont="1" applyFill="1" applyBorder="1" applyAlignment="1">
      <alignment horizontal="right" vertical="top" wrapText="1"/>
    </xf>
    <xf numFmtId="165" fontId="7" fillId="5" borderId="2" xfId="0" applyNumberFormat="1" applyFont="1" applyFill="1" applyBorder="1" applyAlignment="1">
      <alignment horizontal="right" vertical="top" wrapText="1"/>
    </xf>
    <xf numFmtId="165" fontId="6" fillId="5" borderId="10" xfId="0" applyNumberFormat="1" applyFont="1" applyFill="1" applyBorder="1"/>
    <xf numFmtId="165" fontId="1" fillId="0" borderId="0" xfId="0" applyNumberFormat="1" applyFont="1"/>
    <xf numFmtId="165" fontId="7" fillId="4" borderId="2" xfId="1" applyNumberFormat="1" applyFont="1" applyFill="1" applyBorder="1" applyAlignment="1">
      <alignment horizontal="right" vertical="top" wrapText="1"/>
    </xf>
    <xf numFmtId="165" fontId="7" fillId="4" borderId="8" xfId="1" applyNumberFormat="1" applyFont="1" applyFill="1" applyBorder="1" applyAlignment="1">
      <alignment horizontal="right" vertical="top" wrapText="1"/>
    </xf>
    <xf numFmtId="165" fontId="7" fillId="4" borderId="8" xfId="0" applyNumberFormat="1" applyFont="1" applyFill="1" applyBorder="1" applyAlignment="1">
      <alignment horizontal="right" vertical="top" wrapText="1"/>
    </xf>
    <xf numFmtId="165" fontId="7" fillId="4" borderId="11" xfId="0" applyNumberFormat="1" applyFont="1" applyFill="1" applyBorder="1" applyAlignment="1">
      <alignment horizontal="right" vertical="top" wrapText="1"/>
    </xf>
    <xf numFmtId="165" fontId="7" fillId="4" borderId="12" xfId="1" applyNumberFormat="1" applyFont="1" applyFill="1" applyBorder="1" applyAlignment="1">
      <alignment horizontal="right" vertical="top" wrapText="1"/>
    </xf>
    <xf numFmtId="165" fontId="7" fillId="4" borderId="2" xfId="0" applyNumberFormat="1" applyFont="1" applyFill="1" applyBorder="1" applyAlignment="1">
      <alignment horizontal="right" vertical="top" wrapText="1"/>
    </xf>
    <xf numFmtId="165" fontId="7" fillId="4" borderId="7" xfId="0" applyNumberFormat="1" applyFont="1" applyFill="1" applyBorder="1" applyAlignment="1">
      <alignment horizontal="right" vertical="top" wrapText="1"/>
    </xf>
    <xf numFmtId="165" fontId="7" fillId="5" borderId="2" xfId="1" applyNumberFormat="1" applyFont="1" applyFill="1" applyBorder="1"/>
    <xf numFmtId="165" fontId="7" fillId="5" borderId="2" xfId="0" applyNumberFormat="1" applyFont="1" applyFill="1" applyBorder="1"/>
    <xf numFmtId="165" fontId="6" fillId="5" borderId="6" xfId="0" applyNumberFormat="1" applyFont="1" applyFill="1" applyBorder="1"/>
    <xf numFmtId="164" fontId="7" fillId="4" borderId="2" xfId="1" applyNumberFormat="1" applyFont="1" applyFill="1" applyBorder="1"/>
    <xf numFmtId="164" fontId="6" fillId="4" borderId="6" xfId="0" applyNumberFormat="1" applyFont="1" applyFill="1" applyBorder="1"/>
    <xf numFmtId="3" fontId="7" fillId="4" borderId="0" xfId="1" applyNumberFormat="1" applyFont="1" applyFill="1" applyAlignment="1">
      <alignment horizontal="right" vertical="top" wrapText="1"/>
    </xf>
    <xf numFmtId="0" fontId="16" fillId="7" borderId="26" xfId="0" applyFont="1" applyFill="1" applyBorder="1" applyAlignment="1">
      <alignment wrapText="1"/>
    </xf>
    <xf numFmtId="165" fontId="19" fillId="4" borderId="2" xfId="1" applyNumberFormat="1" applyFont="1" applyFill="1" applyBorder="1" applyAlignment="1">
      <alignment horizontal="right" vertical="top" wrapText="1"/>
    </xf>
    <xf numFmtId="10" fontId="3" fillId="11" borderId="28" xfId="1" applyNumberFormat="1" applyFont="1" applyFill="1" applyBorder="1"/>
    <xf numFmtId="0" fontId="0" fillId="0" borderId="0" xfId="0" applyAlignment="1">
      <alignment wrapText="1"/>
    </xf>
    <xf numFmtId="0" fontId="7" fillId="0" borderId="2" xfId="1" applyFont="1" applyFill="1" applyBorder="1" applyAlignment="1">
      <alignment vertical="top" wrapText="1"/>
    </xf>
    <xf numFmtId="0" fontId="7" fillId="0" borderId="11" xfId="0" applyFont="1" applyBorder="1" applyAlignment="1">
      <alignment vertical="top" wrapText="1"/>
    </xf>
    <xf numFmtId="0" fontId="7" fillId="0" borderId="11" xfId="1" applyFont="1" applyFill="1" applyBorder="1" applyAlignment="1">
      <alignment vertical="top" wrapText="1"/>
    </xf>
    <xf numFmtId="0" fontId="7" fillId="0" borderId="12" xfId="1" applyFont="1" applyFill="1" applyBorder="1" applyAlignment="1">
      <alignment vertical="top" wrapText="1"/>
    </xf>
    <xf numFmtId="0" fontId="7" fillId="0" borderId="10" xfId="0" applyFont="1" applyBorder="1" applyAlignment="1">
      <alignment vertical="top" wrapText="1"/>
    </xf>
    <xf numFmtId="0" fontId="7" fillId="0" borderId="10" xfId="1" applyFont="1" applyFill="1" applyBorder="1" applyAlignment="1">
      <alignment vertical="top" wrapText="1"/>
    </xf>
    <xf numFmtId="0" fontId="7" fillId="0" borderId="2" xfId="0" applyFont="1" applyBorder="1" applyAlignment="1">
      <alignment vertical="top" wrapText="1"/>
    </xf>
    <xf numFmtId="165" fontId="6" fillId="4" borderId="8" xfId="0" applyNumberFormat="1" applyFont="1" applyFill="1" applyBorder="1" applyAlignment="1">
      <alignment horizontal="right" vertical="top" wrapText="1"/>
    </xf>
    <xf numFmtId="3" fontId="8" fillId="4" borderId="2" xfId="2" applyNumberFormat="1" applyFont="1" applyFill="1" applyBorder="1" applyAlignment="1" applyProtection="1">
      <alignment horizontal="center" vertical="top" wrapText="1"/>
    </xf>
    <xf numFmtId="0" fontId="7" fillId="0" borderId="4" xfId="1" applyFont="1" applyFill="1" applyBorder="1" applyAlignment="1">
      <alignment vertical="top" wrapText="1"/>
    </xf>
    <xf numFmtId="0" fontId="21" fillId="0" borderId="27" xfId="3" applyFont="1" applyFill="1" applyBorder="1"/>
    <xf numFmtId="0" fontId="7" fillId="0" borderId="0" xfId="3" applyFont="1" applyFill="1" applyAlignment="1">
      <alignment vertical="top" wrapText="1"/>
    </xf>
    <xf numFmtId="0" fontId="7" fillId="0" borderId="23" xfId="1" applyFont="1" applyFill="1" applyBorder="1" applyAlignment="1">
      <alignment vertical="top" wrapText="1"/>
    </xf>
    <xf numFmtId="0" fontId="7" fillId="0" borderId="13" xfId="0" applyFont="1" applyBorder="1" applyAlignment="1">
      <alignment vertical="top" wrapText="1"/>
    </xf>
    <xf numFmtId="0" fontId="7" fillId="0" borderId="9" xfId="0" applyFont="1" applyBorder="1" applyAlignment="1">
      <alignment vertical="top" wrapText="1"/>
    </xf>
    <xf numFmtId="0" fontId="7" fillId="0" borderId="13" xfId="1" applyFont="1" applyFill="1" applyBorder="1" applyAlignment="1">
      <alignment vertical="top" wrapText="1"/>
    </xf>
    <xf numFmtId="0" fontId="7" fillId="0" borderId="13" xfId="1" applyFont="1" applyFill="1" applyBorder="1" applyAlignment="1">
      <alignment horizontal="right" vertical="top" wrapText="1"/>
    </xf>
    <xf numFmtId="0" fontId="7" fillId="0" borderId="9" xfId="1" applyFont="1" applyFill="1" applyBorder="1" applyAlignment="1">
      <alignment horizontal="right" vertical="top" wrapText="1"/>
    </xf>
    <xf numFmtId="0" fontId="7" fillId="0" borderId="10" xfId="1" applyFont="1" applyFill="1" applyBorder="1" applyAlignment="1">
      <alignment horizontal="right" vertical="top" wrapText="1"/>
    </xf>
    <xf numFmtId="165" fontId="7" fillId="5" borderId="0" xfId="1" applyNumberFormat="1" applyFont="1" applyFill="1"/>
    <xf numFmtId="165" fontId="7" fillId="4" borderId="13" xfId="0" applyNumberFormat="1" applyFont="1" applyFill="1" applyBorder="1" applyAlignment="1">
      <alignment horizontal="right" vertical="top" wrapText="1"/>
    </xf>
    <xf numFmtId="0" fontId="13" fillId="0" borderId="13" xfId="0" applyFont="1" applyBorder="1"/>
    <xf numFmtId="0" fontId="13" fillId="0" borderId="23" xfId="0" applyFont="1" applyBorder="1"/>
    <xf numFmtId="0" fontId="13" fillId="0" borderId="3" xfId="0" applyFont="1" applyBorder="1"/>
    <xf numFmtId="0" fontId="7" fillId="0" borderId="3" xfId="1" applyFont="1" applyFill="1" applyBorder="1" applyAlignment="1">
      <alignment vertical="top" wrapText="1"/>
    </xf>
    <xf numFmtId="0" fontId="16" fillId="7" borderId="26" xfId="0" applyFont="1" applyFill="1" applyBorder="1" applyAlignment="1">
      <alignment horizontal="left" vertical="top" wrapText="1"/>
    </xf>
    <xf numFmtId="0" fontId="13" fillId="0" borderId="8" xfId="0" applyFont="1" applyBorder="1"/>
    <xf numFmtId="0" fontId="13" fillId="0" borderId="29" xfId="0" applyFont="1" applyBorder="1"/>
    <xf numFmtId="0" fontId="7" fillId="0" borderId="29" xfId="0" applyFont="1" applyBorder="1" applyAlignment="1">
      <alignment vertical="top" wrapText="1"/>
    </xf>
    <xf numFmtId="0" fontId="7" fillId="0" borderId="29" xfId="0" applyFont="1" applyBorder="1" applyAlignment="1">
      <alignment horizontal="right" vertical="top" wrapText="1"/>
    </xf>
    <xf numFmtId="165" fontId="7" fillId="4" borderId="29" xfId="0" applyNumberFormat="1" applyFont="1" applyFill="1" applyBorder="1" applyAlignment="1">
      <alignment horizontal="right" vertical="top" wrapText="1"/>
    </xf>
    <xf numFmtId="3" fontId="7" fillId="4" borderId="2" xfId="1" applyNumberFormat="1" applyFont="1" applyFill="1" applyBorder="1" applyAlignment="1">
      <alignment horizontal="right" vertical="top" wrapText="1"/>
    </xf>
    <xf numFmtId="3" fontId="7" fillId="4" borderId="8" xfId="1" applyNumberFormat="1" applyFont="1" applyFill="1" applyBorder="1" applyAlignment="1">
      <alignment horizontal="right" vertical="top" wrapText="1"/>
    </xf>
    <xf numFmtId="3" fontId="7" fillId="4" borderId="8" xfId="0" applyNumberFormat="1" applyFont="1" applyFill="1" applyBorder="1" applyAlignment="1">
      <alignment horizontal="right" vertical="top" wrapText="1"/>
    </xf>
    <xf numFmtId="3" fontId="7" fillId="4" borderId="11" xfId="0" applyNumberFormat="1" applyFont="1" applyFill="1" applyBorder="1" applyAlignment="1">
      <alignment horizontal="right" vertical="top" wrapText="1"/>
    </xf>
    <xf numFmtId="3" fontId="7" fillId="4" borderId="13" xfId="0" applyNumberFormat="1" applyFont="1" applyFill="1" applyBorder="1" applyAlignment="1">
      <alignment horizontal="right" vertical="top" wrapText="1"/>
    </xf>
    <xf numFmtId="3" fontId="7" fillId="4" borderId="29" xfId="0" applyNumberFormat="1" applyFont="1" applyFill="1" applyBorder="1" applyAlignment="1">
      <alignment horizontal="right" vertical="top" wrapText="1"/>
    </xf>
    <xf numFmtId="3" fontId="19" fillId="4" borderId="2" xfId="1" applyNumberFormat="1" applyFont="1" applyFill="1" applyBorder="1" applyAlignment="1">
      <alignment horizontal="right" vertical="top" wrapText="1"/>
    </xf>
    <xf numFmtId="3" fontId="7" fillId="4" borderId="12" xfId="1" applyNumberFormat="1" applyFont="1" applyFill="1" applyBorder="1" applyAlignment="1">
      <alignment horizontal="right" vertical="top" wrapText="1"/>
    </xf>
    <xf numFmtId="0" fontId="7" fillId="7" borderId="8" xfId="1" applyFont="1" applyFill="1" applyBorder="1" applyAlignment="1">
      <alignment vertical="top" wrapText="1"/>
    </xf>
    <xf numFmtId="0" fontId="7" fillId="7" borderId="2" xfId="0" applyFont="1" applyFill="1" applyBorder="1" applyAlignment="1">
      <alignment vertical="top" wrapText="1"/>
    </xf>
    <xf numFmtId="0" fontId="13" fillId="7" borderId="3" xfId="0" applyFont="1" applyFill="1" applyBorder="1"/>
    <xf numFmtId="0" fontId="22" fillId="0" borderId="0" xfId="0" applyFont="1"/>
    <xf numFmtId="0" fontId="23" fillId="0" borderId="0" xfId="0" applyFont="1"/>
    <xf numFmtId="0" fontId="22" fillId="13" borderId="0" xfId="0" applyFont="1" applyFill="1"/>
    <xf numFmtId="0" fontId="0" fillId="13" borderId="0" xfId="0" applyFill="1"/>
    <xf numFmtId="0" fontId="12" fillId="0" borderId="0" xfId="2" applyAlignment="1" applyProtection="1"/>
    <xf numFmtId="166" fontId="7" fillId="0" borderId="30" xfId="0" applyNumberFormat="1" applyFont="1" applyBorder="1"/>
    <xf numFmtId="166" fontId="7" fillId="0" borderId="30" xfId="1" applyNumberFormat="1" applyFont="1" applyFill="1" applyBorder="1" applyAlignment="1">
      <alignment horizontal="right" vertical="top" wrapText="1"/>
    </xf>
    <xf numFmtId="0" fontId="7" fillId="0" borderId="30" xfId="0" applyFont="1" applyBorder="1" applyAlignment="1">
      <alignment vertical="top" wrapText="1"/>
    </xf>
    <xf numFmtId="0" fontId="13" fillId="0" borderId="30" xfId="0" applyFont="1" applyBorder="1"/>
    <xf numFmtId="166" fontId="7" fillId="0" borderId="31" xfId="0" applyNumberFormat="1" applyFont="1" applyBorder="1"/>
    <xf numFmtId="166" fontId="13" fillId="0" borderId="31" xfId="0" applyNumberFormat="1" applyFont="1" applyBorder="1"/>
    <xf numFmtId="0" fontId="7" fillId="0" borderId="32" xfId="0" applyFont="1" applyBorder="1" applyAlignment="1">
      <alignment horizontal="right" vertical="top" wrapText="1"/>
    </xf>
    <xf numFmtId="0" fontId="25" fillId="14" borderId="0" xfId="4"/>
    <xf numFmtId="0" fontId="16" fillId="14" borderId="0" xfId="4" applyFont="1"/>
    <xf numFmtId="0" fontId="0" fillId="14" borderId="0" xfId="4" applyFont="1"/>
    <xf numFmtId="0" fontId="0" fillId="14" borderId="0" xfId="4" applyFont="1" applyAlignment="1">
      <alignment vertical="top"/>
    </xf>
    <xf numFmtId="0" fontId="26" fillId="15" borderId="10" xfId="5" applyBorder="1" applyAlignment="1">
      <alignment vertical="top" wrapText="1"/>
    </xf>
    <xf numFmtId="0" fontId="26" fillId="15" borderId="4" xfId="5" applyBorder="1" applyAlignment="1">
      <alignment vertical="top" wrapText="1"/>
    </xf>
    <xf numFmtId="0" fontId="26" fillId="15" borderId="27" xfId="5" applyBorder="1"/>
    <xf numFmtId="0" fontId="26" fillId="15" borderId="9" xfId="5" applyBorder="1" applyAlignment="1">
      <alignment vertical="top" wrapText="1"/>
    </xf>
    <xf numFmtId="0" fontId="26" fillId="15" borderId="23" xfId="5" applyBorder="1"/>
    <xf numFmtId="0" fontId="7" fillId="17" borderId="10" xfId="0" applyFont="1" applyFill="1" applyBorder="1" applyAlignment="1">
      <alignment vertical="top" wrapText="1"/>
    </xf>
    <xf numFmtId="0" fontId="7" fillId="17" borderId="4" xfId="0" applyFont="1" applyFill="1" applyBorder="1" applyAlignment="1">
      <alignment vertical="top" wrapText="1"/>
    </xf>
    <xf numFmtId="0" fontId="0" fillId="17" borderId="27" xfId="0" applyFill="1" applyBorder="1"/>
    <xf numFmtId="0" fontId="0" fillId="17" borderId="0" xfId="0" applyFill="1"/>
    <xf numFmtId="0" fontId="7" fillId="17" borderId="0" xfId="1" applyFont="1" applyFill="1" applyAlignment="1">
      <alignment vertical="top" wrapText="1"/>
    </xf>
    <xf numFmtId="0" fontId="7" fillId="17" borderId="10" xfId="1" applyFont="1" applyFill="1" applyBorder="1" applyAlignment="1">
      <alignment vertical="top" wrapText="1"/>
    </xf>
    <xf numFmtId="0" fontId="7" fillId="17" borderId="4" xfId="1" applyFont="1" applyFill="1" applyBorder="1" applyAlignment="1">
      <alignment vertical="top" wrapText="1"/>
    </xf>
    <xf numFmtId="0" fontId="26" fillId="15" borderId="0" xfId="5"/>
    <xf numFmtId="0" fontId="26" fillId="17" borderId="0" xfId="5" applyFill="1"/>
    <xf numFmtId="0" fontId="26" fillId="17" borderId="10" xfId="5" applyFill="1" applyBorder="1" applyAlignment="1">
      <alignment vertical="top" wrapText="1"/>
    </xf>
    <xf numFmtId="0" fontId="26" fillId="17" borderId="4" xfId="5" applyFill="1" applyBorder="1" applyAlignment="1">
      <alignment vertical="top" wrapText="1"/>
    </xf>
    <xf numFmtId="0" fontId="26" fillId="17" borderId="27" xfId="5" applyFill="1" applyBorder="1"/>
    <xf numFmtId="0" fontId="7" fillId="16" borderId="33" xfId="6" applyFont="1" applyAlignment="1">
      <alignment vertical="top" wrapText="1"/>
    </xf>
    <xf numFmtId="0" fontId="7" fillId="17" borderId="9" xfId="0" applyFont="1" applyFill="1" applyBorder="1" applyAlignment="1">
      <alignment vertical="top" wrapText="1"/>
    </xf>
    <xf numFmtId="0" fontId="7" fillId="17" borderId="0" xfId="0" applyFont="1" applyFill="1" applyAlignment="1">
      <alignment vertical="top" wrapText="1"/>
    </xf>
    <xf numFmtId="0" fontId="7" fillId="17" borderId="13" xfId="3" applyFont="1" applyFill="1" applyBorder="1" applyAlignment="1">
      <alignment vertical="top" wrapText="1"/>
    </xf>
    <xf numFmtId="0" fontId="7" fillId="17" borderId="9" xfId="1" applyFont="1" applyFill="1" applyBorder="1" applyAlignment="1">
      <alignment vertical="top" wrapText="1"/>
    </xf>
    <xf numFmtId="0" fontId="7" fillId="17" borderId="2" xfId="1" applyFont="1" applyFill="1" applyBorder="1" applyAlignment="1">
      <alignment vertical="top" wrapText="1"/>
    </xf>
    <xf numFmtId="0" fontId="7" fillId="17" borderId="8" xfId="1" applyFont="1" applyFill="1" applyBorder="1" applyAlignment="1">
      <alignment vertical="top" wrapText="1"/>
    </xf>
    <xf numFmtId="0" fontId="7" fillId="17" borderId="11" xfId="1" applyFont="1" applyFill="1" applyBorder="1" applyAlignment="1">
      <alignment vertical="top" wrapText="1"/>
    </xf>
    <xf numFmtId="0" fontId="7" fillId="17" borderId="25" xfId="1" applyFont="1" applyFill="1" applyBorder="1" applyAlignment="1">
      <alignment vertical="top" wrapText="1"/>
    </xf>
    <xf numFmtId="0" fontId="7" fillId="17" borderId="10" xfId="3" applyFont="1" applyFill="1" applyBorder="1" applyAlignment="1">
      <alignment vertical="top" wrapText="1"/>
    </xf>
    <xf numFmtId="0" fontId="7" fillId="17" borderId="4" xfId="3" applyFont="1" applyFill="1" applyBorder="1" applyAlignment="1">
      <alignment vertical="top" wrapText="1"/>
    </xf>
    <xf numFmtId="0" fontId="27" fillId="15" borderId="0" xfId="5" applyFont="1"/>
    <xf numFmtId="0" fontId="7" fillId="17" borderId="23" xfId="1" applyFont="1" applyFill="1" applyBorder="1" applyAlignment="1">
      <alignment vertical="top" wrapText="1"/>
    </xf>
    <xf numFmtId="0" fontId="7" fillId="17" borderId="13" xfId="1" applyFont="1" applyFill="1" applyBorder="1" applyAlignment="1">
      <alignment vertical="top" wrapText="1"/>
    </xf>
    <xf numFmtId="0" fontId="26" fillId="15" borderId="33" xfId="5" applyBorder="1" applyAlignment="1">
      <alignment vertical="top" wrapText="1"/>
    </xf>
    <xf numFmtId="0" fontId="26" fillId="15" borderId="33" xfId="5" applyBorder="1"/>
    <xf numFmtId="0" fontId="22" fillId="16" borderId="33" xfId="6" applyFont="1"/>
    <xf numFmtId="0" fontId="19" fillId="16" borderId="33" xfId="6" applyFont="1" applyAlignment="1">
      <alignment vertical="top" wrapText="1"/>
    </xf>
    <xf numFmtId="0" fontId="7" fillId="17" borderId="0" xfId="3" applyFont="1" applyFill="1" applyAlignment="1">
      <alignment vertical="top" wrapText="1"/>
    </xf>
    <xf numFmtId="0" fontId="16" fillId="7" borderId="0" xfId="0" applyFont="1" applyFill="1" applyBorder="1" applyAlignment="1">
      <alignment wrapText="1"/>
    </xf>
    <xf numFmtId="0" fontId="21" fillId="0" borderId="0" xfId="0" applyFont="1"/>
    <xf numFmtId="0" fontId="21" fillId="7" borderId="0" xfId="5" applyFont="1" applyFill="1" applyAlignment="1">
      <alignment horizontal="center"/>
    </xf>
    <xf numFmtId="0" fontId="21" fillId="7" borderId="0" xfId="0" applyFont="1" applyFill="1" applyAlignment="1">
      <alignment horizontal="center"/>
    </xf>
    <xf numFmtId="0" fontId="21" fillId="7" borderId="0" xfId="0" applyFont="1" applyFill="1" applyAlignment="1">
      <alignment horizontal="center" vertical="top"/>
    </xf>
    <xf numFmtId="0" fontId="0" fillId="16" borderId="33" xfId="6" applyFont="1" applyAlignment="1">
      <alignment vertical="top"/>
    </xf>
    <xf numFmtId="0" fontId="7" fillId="17" borderId="13" xfId="1" applyFont="1" applyFill="1" applyBorder="1" applyAlignment="1">
      <alignment vertical="top" wrapText="1"/>
    </xf>
    <xf numFmtId="0" fontId="7" fillId="17" borderId="10" xfId="1" applyFont="1" applyFill="1" applyBorder="1" applyAlignment="1">
      <alignment vertical="top" wrapText="1"/>
    </xf>
    <xf numFmtId="0" fontId="7" fillId="17" borderId="13" xfId="3" applyFont="1" applyFill="1" applyBorder="1" applyAlignment="1">
      <alignment vertical="top" wrapText="1"/>
    </xf>
    <xf numFmtId="0" fontId="7" fillId="17" borderId="9" xfId="3" applyFont="1" applyFill="1" applyBorder="1" applyAlignment="1">
      <alignment vertical="top" wrapText="1"/>
    </xf>
    <xf numFmtId="0" fontId="2" fillId="7" borderId="19" xfId="0" applyFont="1" applyFill="1" applyBorder="1" applyAlignment="1">
      <alignment horizontal="center"/>
    </xf>
    <xf numFmtId="0" fontId="2" fillId="7" borderId="20" xfId="0" applyFont="1" applyFill="1" applyBorder="1" applyAlignment="1">
      <alignment horizontal="center"/>
    </xf>
    <xf numFmtId="0" fontId="2" fillId="7" borderId="21" xfId="0" applyFont="1" applyFill="1" applyBorder="1" applyAlignment="1">
      <alignment horizontal="center"/>
    </xf>
    <xf numFmtId="0" fontId="15" fillId="8" borderId="22" xfId="0" applyFont="1" applyFill="1" applyBorder="1" applyAlignment="1">
      <alignment horizontal="center"/>
    </xf>
    <xf numFmtId="0" fontId="15" fillId="8" borderId="0" xfId="0" applyFont="1" applyFill="1" applyAlignment="1">
      <alignment horizontal="center"/>
    </xf>
    <xf numFmtId="0" fontId="3" fillId="0" borderId="0" xfId="0" applyFont="1" applyAlignment="1">
      <alignment horizontal="center"/>
    </xf>
    <xf numFmtId="0" fontId="4" fillId="0" borderId="0" xfId="0" applyFont="1" applyAlignment="1">
      <alignment horizontal="center"/>
    </xf>
    <xf numFmtId="0" fontId="7" fillId="0" borderId="13" xfId="0" applyFont="1" applyBorder="1" applyAlignment="1">
      <alignment vertical="top" wrapText="1"/>
    </xf>
    <xf numFmtId="0" fontId="7" fillId="0" borderId="9" xfId="0" applyFont="1" applyBorder="1" applyAlignment="1">
      <alignment vertical="top" wrapText="1"/>
    </xf>
    <xf numFmtId="0" fontId="9" fillId="0" borderId="13" xfId="0" applyFont="1" applyBorder="1" applyAlignment="1">
      <alignment vertical="top" wrapText="1"/>
    </xf>
    <xf numFmtId="0" fontId="9" fillId="0" borderId="10" xfId="0" applyFont="1" applyBorder="1" applyAlignment="1">
      <alignment vertical="top" wrapText="1"/>
    </xf>
    <xf numFmtId="0" fontId="7" fillId="0" borderId="10" xfId="0" applyFont="1" applyBorder="1" applyAlignment="1">
      <alignment vertical="top" wrapText="1"/>
    </xf>
    <xf numFmtId="0" fontId="6" fillId="0" borderId="13" xfId="0" applyFont="1" applyBorder="1" applyAlignment="1">
      <alignment vertical="top" wrapText="1"/>
    </xf>
    <xf numFmtId="0" fontId="6" fillId="0" borderId="10" xfId="0" applyFont="1" applyBorder="1" applyAlignment="1">
      <alignment vertical="top" wrapText="1"/>
    </xf>
    <xf numFmtId="0" fontId="7" fillId="0" borderId="13" xfId="1" applyFont="1" applyFill="1" applyBorder="1" applyAlignment="1">
      <alignment vertical="top" wrapText="1"/>
    </xf>
    <xf numFmtId="0" fontId="7" fillId="0" borderId="10" xfId="1" applyFont="1" applyFill="1" applyBorder="1" applyAlignment="1">
      <alignment vertical="top" wrapText="1"/>
    </xf>
    <xf numFmtId="0" fontId="7" fillId="0" borderId="23" xfId="1" applyFont="1" applyFill="1" applyBorder="1" applyAlignment="1">
      <alignment horizontal="left" vertical="top" wrapText="1"/>
    </xf>
    <xf numFmtId="0" fontId="7" fillId="0" borderId="3" xfId="1" applyFont="1" applyFill="1" applyBorder="1" applyAlignment="1">
      <alignment horizontal="left" vertical="top" wrapText="1"/>
    </xf>
    <xf numFmtId="0" fontId="7" fillId="0" borderId="13" xfId="0" applyFont="1" applyBorder="1" applyAlignment="1">
      <alignment horizontal="center" vertical="top" wrapText="1"/>
    </xf>
    <xf numFmtId="0" fontId="7" fillId="0" borderId="9" xfId="0" applyFont="1" applyBorder="1" applyAlignment="1">
      <alignment horizontal="center" vertical="top" wrapText="1"/>
    </xf>
  </cellXfs>
  <cellStyles count="7">
    <cellStyle name="40% - Accent3" xfId="4" builtinId="39"/>
    <cellStyle name="Bad" xfId="5" builtinId="27"/>
    <cellStyle name="Good" xfId="1" builtinId="26"/>
    <cellStyle name="Hyperlink" xfId="2" builtinId="8"/>
    <cellStyle name="Neutral" xfId="3" builtinId="28"/>
    <cellStyle name="Normal" xfId="0" builtinId="0"/>
    <cellStyle name="Note" xfId="6" builtinId="10"/>
  </cellStyles>
  <dxfs count="0"/>
  <tableStyles count="0" defaultTableStyle="TableStyleMedium9" defaultPivotStyle="PivotStyleLight16"/>
  <colors>
    <mruColors>
      <color rgb="FFFFFFCC"/>
      <color rgb="FFFFFF99"/>
      <color rgb="FFF8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ppData/Local/AppData/Local/Microsoft/Windows/AppData/Local/Microsoft/100%20ASSEMBLY/Voting%20tool-Excel%20Form%20&amp;%20Voting%20Platform/Voting%20rights%202020/EU%20fi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ntranet.entsoe.eu/Legal/All%20TSOs%20Process/All%20TSOs%20Voting%20Process/Explanatory%20notes%20and%20voting%20templates/Voting%20Templates/3b.%2017XXXX_Decision_ALL%20TSOs%20WVP.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9"/>
  <sheetViews>
    <sheetView tabSelected="1" zoomScale="80" zoomScaleNormal="80" workbookViewId="0">
      <pane xSplit="3" ySplit="6" topLeftCell="D19" activePane="bottomRight" state="frozen"/>
      <selection pane="topRight" activeCell="B1" sqref="B1"/>
      <selection pane="bottomLeft" activeCell="A8" sqref="A8"/>
      <selection pane="bottomRight" activeCell="N44" sqref="N44"/>
    </sheetView>
  </sheetViews>
  <sheetFormatPr defaultRowHeight="14.5" x14ac:dyDescent="0.35"/>
  <cols>
    <col min="1" max="1" width="4.6328125" style="202" customWidth="1"/>
    <col min="3" max="3" width="15.81640625" style="79" customWidth="1"/>
    <col min="4" max="4" width="49.54296875" style="79" customWidth="1"/>
    <col min="5" max="5" width="17.54296875" customWidth="1"/>
    <col min="6" max="6" width="17.1796875" customWidth="1"/>
    <col min="7" max="8" width="17.81640625" customWidth="1"/>
    <col min="9" max="9" width="4.453125" customWidth="1"/>
    <col min="10" max="10" width="4.26953125" customWidth="1"/>
    <col min="11" max="11" width="4.36328125" customWidth="1"/>
    <col min="12" max="12" width="4.26953125" customWidth="1"/>
    <col min="13" max="13" width="5.54296875" customWidth="1"/>
  </cols>
  <sheetData>
    <row r="1" spans="1:13" x14ac:dyDescent="0.35">
      <c r="C1" s="70"/>
      <c r="D1" s="70"/>
    </row>
    <row r="2" spans="1:13" x14ac:dyDescent="0.35">
      <c r="C2" s="70"/>
      <c r="D2" s="70"/>
      <c r="G2" s="67" t="s">
        <v>0</v>
      </c>
      <c r="H2" s="67">
        <v>1</v>
      </c>
    </row>
    <row r="3" spans="1:13" ht="18" x14ac:dyDescent="0.4">
      <c r="C3" s="71"/>
      <c r="D3" s="71"/>
      <c r="G3" s="67" t="s">
        <v>1</v>
      </c>
      <c r="H3" s="67">
        <v>0</v>
      </c>
    </row>
    <row r="4" spans="1:13" x14ac:dyDescent="0.35">
      <c r="C4" s="70"/>
      <c r="D4" s="70"/>
      <c r="G4" s="67" t="s">
        <v>2</v>
      </c>
      <c r="H4" s="67">
        <v>0</v>
      </c>
    </row>
    <row r="5" spans="1:13" ht="15" thickBot="1" x14ac:dyDescent="0.4">
      <c r="C5" s="72"/>
      <c r="D5" s="72"/>
      <c r="G5" s="67" t="s">
        <v>3</v>
      </c>
      <c r="H5" s="67"/>
    </row>
    <row r="6" spans="1:13" ht="57" customHeight="1" x14ac:dyDescent="0.35">
      <c r="C6" s="73" t="s">
        <v>4</v>
      </c>
      <c r="D6" s="74" t="s">
        <v>5</v>
      </c>
      <c r="E6" s="132" t="s">
        <v>6</v>
      </c>
      <c r="F6" s="103" t="s">
        <v>7</v>
      </c>
      <c r="G6" s="103" t="s">
        <v>8</v>
      </c>
      <c r="H6" s="103" t="s">
        <v>9</v>
      </c>
      <c r="I6" s="201" t="s">
        <v>154</v>
      </c>
      <c r="J6" s="201" t="s">
        <v>153</v>
      </c>
      <c r="K6" s="201" t="s">
        <v>155</v>
      </c>
      <c r="L6" s="201" t="s">
        <v>156</v>
      </c>
    </row>
    <row r="7" spans="1:13" s="177" customFormat="1" ht="15" thickBot="1" x14ac:dyDescent="0.4">
      <c r="A7" s="203">
        <v>1</v>
      </c>
      <c r="B7" s="177" t="s">
        <v>151</v>
      </c>
      <c r="C7" s="165" t="s">
        <v>10</v>
      </c>
      <c r="D7" s="166" t="s">
        <v>11</v>
      </c>
      <c r="E7" s="167" t="s">
        <v>0</v>
      </c>
      <c r="F7" s="167" t="s">
        <v>1</v>
      </c>
      <c r="G7" s="167" t="s">
        <v>1</v>
      </c>
      <c r="H7" s="167" t="s">
        <v>1</v>
      </c>
      <c r="K7" s="177">
        <v>1</v>
      </c>
    </row>
    <row r="8" spans="1:13" s="173" customFormat="1" x14ac:dyDescent="0.35">
      <c r="A8" s="203">
        <v>2</v>
      </c>
      <c r="B8" s="173" t="s">
        <v>152</v>
      </c>
      <c r="C8" s="207" t="s">
        <v>12</v>
      </c>
      <c r="D8" s="174" t="s">
        <v>13</v>
      </c>
      <c r="E8" s="172" t="s">
        <v>0</v>
      </c>
      <c r="F8" s="172" t="s">
        <v>1</v>
      </c>
      <c r="G8" s="172" t="s">
        <v>1</v>
      </c>
      <c r="H8" s="172" t="s">
        <v>1</v>
      </c>
      <c r="J8" s="173">
        <v>1</v>
      </c>
    </row>
    <row r="9" spans="1:13" ht="15" thickBot="1" x14ac:dyDescent="0.4">
      <c r="A9" s="204"/>
      <c r="C9" s="208"/>
      <c r="D9" s="66" t="s">
        <v>14</v>
      </c>
      <c r="E9" s="69" t="s">
        <v>0</v>
      </c>
      <c r="F9" s="69" t="s">
        <v>1</v>
      </c>
      <c r="G9" s="69" t="s">
        <v>1</v>
      </c>
      <c r="H9" s="69" t="s">
        <v>1</v>
      </c>
    </row>
    <row r="10" spans="1:13" s="173" customFormat="1" ht="15" thickBot="1" x14ac:dyDescent="0.4">
      <c r="A10" s="204">
        <v>3</v>
      </c>
      <c r="B10" s="173" t="s">
        <v>152</v>
      </c>
      <c r="C10" s="170" t="s">
        <v>15</v>
      </c>
      <c r="D10" s="171" t="s">
        <v>16</v>
      </c>
      <c r="E10" s="172" t="s">
        <v>0</v>
      </c>
      <c r="F10" s="172" t="s">
        <v>1</v>
      </c>
      <c r="G10" s="172" t="s">
        <v>1</v>
      </c>
      <c r="H10" s="172" t="s">
        <v>1</v>
      </c>
      <c r="J10" s="173">
        <v>1</v>
      </c>
    </row>
    <row r="11" spans="1:13" s="177" customFormat="1" ht="29.5" thickBot="1" x14ac:dyDescent="0.4">
      <c r="A11" s="204">
        <v>4</v>
      </c>
      <c r="B11" s="177" t="s">
        <v>151</v>
      </c>
      <c r="C11" s="165" t="s">
        <v>17</v>
      </c>
      <c r="D11" s="166" t="s">
        <v>18</v>
      </c>
      <c r="E11" s="167" t="s">
        <v>0</v>
      </c>
      <c r="F11" s="167" t="s">
        <v>1</v>
      </c>
      <c r="G11" s="167" t="s">
        <v>1</v>
      </c>
      <c r="H11" s="167" t="s">
        <v>1</v>
      </c>
      <c r="K11" s="177">
        <v>1</v>
      </c>
    </row>
    <row r="12" spans="1:13" s="178" customFormat="1" ht="15" thickBot="1" x14ac:dyDescent="0.4">
      <c r="A12" s="204">
        <v>5</v>
      </c>
      <c r="B12" s="178" t="s">
        <v>152</v>
      </c>
      <c r="C12" s="179" t="s">
        <v>19</v>
      </c>
      <c r="D12" s="180" t="s">
        <v>20</v>
      </c>
      <c r="E12" s="181" t="s">
        <v>1</v>
      </c>
      <c r="F12" s="181" t="s">
        <v>1</v>
      </c>
      <c r="G12" s="181" t="s">
        <v>1</v>
      </c>
      <c r="H12" s="181" t="s">
        <v>1</v>
      </c>
      <c r="L12" s="178">
        <v>1</v>
      </c>
    </row>
    <row r="13" spans="1:13" s="173" customFormat="1" ht="15" thickBot="1" x14ac:dyDescent="0.4">
      <c r="A13" s="204">
        <v>6</v>
      </c>
      <c r="B13" s="173" t="s">
        <v>152</v>
      </c>
      <c r="C13" s="175" t="s">
        <v>21</v>
      </c>
      <c r="D13" s="176" t="s">
        <v>22</v>
      </c>
      <c r="E13" s="172" t="s">
        <v>0</v>
      </c>
      <c r="F13" s="172" t="s">
        <v>1</v>
      </c>
      <c r="G13" s="172" t="s">
        <v>1</v>
      </c>
      <c r="H13" s="172" t="s">
        <v>1</v>
      </c>
      <c r="J13" s="173">
        <v>1</v>
      </c>
    </row>
    <row r="14" spans="1:13" s="177" customFormat="1" ht="15" thickBot="1" x14ac:dyDescent="0.4">
      <c r="A14" s="204">
        <v>7</v>
      </c>
      <c r="B14" s="193" t="s">
        <v>152</v>
      </c>
      <c r="C14" s="165" t="s">
        <v>23</v>
      </c>
      <c r="D14" s="166" t="s">
        <v>24</v>
      </c>
      <c r="E14" s="167" t="s">
        <v>3</v>
      </c>
      <c r="F14" s="167" t="s">
        <v>1</v>
      </c>
      <c r="G14" s="167" t="s">
        <v>1</v>
      </c>
      <c r="H14" s="167" t="s">
        <v>1</v>
      </c>
      <c r="L14" s="177">
        <v>0</v>
      </c>
      <c r="M14" s="177" t="s">
        <v>157</v>
      </c>
    </row>
    <row r="15" spans="1:13" s="173" customFormat="1" ht="15" thickBot="1" x14ac:dyDescent="0.4">
      <c r="A15" s="204">
        <v>8</v>
      </c>
      <c r="B15" s="173" t="s">
        <v>152</v>
      </c>
      <c r="C15" s="175" t="s">
        <v>25</v>
      </c>
      <c r="D15" s="176" t="s">
        <v>26</v>
      </c>
      <c r="E15" s="172" t="s">
        <v>0</v>
      </c>
      <c r="F15" s="172" t="s">
        <v>1</v>
      </c>
      <c r="G15" s="172" t="s">
        <v>1</v>
      </c>
      <c r="H15" s="172" t="s">
        <v>1</v>
      </c>
      <c r="J15" s="173">
        <v>1</v>
      </c>
    </row>
    <row r="16" spans="1:13" s="198" customFormat="1" x14ac:dyDescent="0.35">
      <c r="A16" s="204">
        <v>9</v>
      </c>
      <c r="B16" s="198" t="s">
        <v>152</v>
      </c>
      <c r="C16" s="199" t="s">
        <v>27</v>
      </c>
      <c r="D16" s="199" t="s">
        <v>28</v>
      </c>
      <c r="E16" s="198" t="s">
        <v>0</v>
      </c>
      <c r="F16" s="198" t="s">
        <v>1</v>
      </c>
      <c r="G16" s="198" t="s">
        <v>1</v>
      </c>
      <c r="H16" s="198" t="s">
        <v>1</v>
      </c>
      <c r="J16" s="198">
        <v>1</v>
      </c>
    </row>
    <row r="17" spans="1:12" s="173" customFormat="1" x14ac:dyDescent="0.35">
      <c r="A17" s="204">
        <v>10</v>
      </c>
      <c r="B17" s="173" t="s">
        <v>152</v>
      </c>
      <c r="C17" s="183" t="s">
        <v>29</v>
      </c>
      <c r="D17" s="184" t="s">
        <v>30</v>
      </c>
      <c r="E17" s="172" t="s">
        <v>0</v>
      </c>
      <c r="F17" s="172" t="s">
        <v>1</v>
      </c>
      <c r="G17" s="172" t="s">
        <v>1</v>
      </c>
      <c r="H17" s="172" t="s">
        <v>1</v>
      </c>
      <c r="J17" s="173">
        <v>1</v>
      </c>
    </row>
    <row r="18" spans="1:12" s="206" customFormat="1" ht="15" customHeight="1" x14ac:dyDescent="0.35">
      <c r="A18" s="205">
        <v>11</v>
      </c>
      <c r="B18" s="206" t="s">
        <v>152</v>
      </c>
      <c r="C18" s="182" t="s">
        <v>31</v>
      </c>
      <c r="D18" s="182" t="s">
        <v>32</v>
      </c>
      <c r="E18" s="206" t="s">
        <v>0</v>
      </c>
      <c r="F18" s="206" t="s">
        <v>1</v>
      </c>
      <c r="G18" s="206" t="s">
        <v>1</v>
      </c>
      <c r="H18" s="206" t="s">
        <v>1</v>
      </c>
      <c r="J18" s="206">
        <v>1</v>
      </c>
    </row>
    <row r="19" spans="1:12" ht="15" thickBot="1" x14ac:dyDescent="0.4">
      <c r="A19" s="204"/>
      <c r="C19" s="111"/>
      <c r="D19" s="111" t="s">
        <v>33</v>
      </c>
      <c r="E19" s="69" t="s">
        <v>1</v>
      </c>
      <c r="F19" s="69" t="s">
        <v>1</v>
      </c>
      <c r="G19" s="69" t="s">
        <v>1</v>
      </c>
      <c r="H19" s="69" t="s">
        <v>1</v>
      </c>
    </row>
    <row r="20" spans="1:12" s="173" customFormat="1" ht="15" thickBot="1" x14ac:dyDescent="0.4">
      <c r="A20" s="204">
        <v>12</v>
      </c>
      <c r="B20" s="173" t="s">
        <v>152</v>
      </c>
      <c r="C20" s="183" t="s">
        <v>34</v>
      </c>
      <c r="D20" s="183" t="s">
        <v>35</v>
      </c>
      <c r="E20" s="172" t="s">
        <v>0</v>
      </c>
      <c r="F20" s="172" t="s">
        <v>1</v>
      </c>
      <c r="G20" s="172" t="s">
        <v>1</v>
      </c>
      <c r="H20" s="172" t="s">
        <v>1</v>
      </c>
      <c r="J20" s="173">
        <v>1</v>
      </c>
    </row>
    <row r="21" spans="1:12" s="173" customFormat="1" x14ac:dyDescent="0.35">
      <c r="A21" s="204">
        <v>13</v>
      </c>
      <c r="B21" s="173" t="s">
        <v>152</v>
      </c>
      <c r="C21" s="185" t="s">
        <v>36</v>
      </c>
      <c r="D21" s="185" t="s">
        <v>37</v>
      </c>
      <c r="E21" s="172" t="s">
        <v>0</v>
      </c>
      <c r="F21" s="172" t="s">
        <v>1</v>
      </c>
      <c r="G21" s="172" t="s">
        <v>1</v>
      </c>
      <c r="H21" s="172" t="s">
        <v>1</v>
      </c>
      <c r="J21" s="173">
        <v>1</v>
      </c>
    </row>
    <row r="22" spans="1:12" s="173" customFormat="1" x14ac:dyDescent="0.35">
      <c r="A22" s="204">
        <v>14</v>
      </c>
      <c r="C22" s="186" t="s">
        <v>38</v>
      </c>
      <c r="D22" s="187" t="s">
        <v>39</v>
      </c>
      <c r="E22" s="172" t="s">
        <v>0</v>
      </c>
      <c r="F22" s="172" t="s">
        <v>1</v>
      </c>
      <c r="G22" s="172" t="s">
        <v>1</v>
      </c>
      <c r="H22" s="172" t="s">
        <v>1</v>
      </c>
      <c r="J22" s="173">
        <v>1</v>
      </c>
    </row>
    <row r="23" spans="1:12" s="173" customFormat="1" x14ac:dyDescent="0.35">
      <c r="A23" s="204">
        <v>15</v>
      </c>
      <c r="C23" s="186"/>
      <c r="D23" s="187" t="s">
        <v>40</v>
      </c>
      <c r="E23" s="172" t="s">
        <v>0</v>
      </c>
      <c r="F23" s="172" t="s">
        <v>1</v>
      </c>
      <c r="G23" s="172" t="s">
        <v>1</v>
      </c>
      <c r="H23" s="172" t="s">
        <v>1</v>
      </c>
      <c r="J23" s="173">
        <v>1</v>
      </c>
    </row>
    <row r="24" spans="1:12" s="173" customFormat="1" ht="15" thickBot="1" x14ac:dyDescent="0.4">
      <c r="A24" s="204">
        <v>16</v>
      </c>
      <c r="C24" s="175"/>
      <c r="D24" s="188" t="s">
        <v>41</v>
      </c>
      <c r="E24" s="172" t="s">
        <v>0</v>
      </c>
      <c r="F24" s="172" t="s">
        <v>1</v>
      </c>
      <c r="G24" s="172" t="s">
        <v>1</v>
      </c>
      <c r="H24" s="172" t="s">
        <v>1</v>
      </c>
      <c r="J24" s="173">
        <v>1</v>
      </c>
    </row>
    <row r="25" spans="1:12" s="173" customFormat="1" ht="15" thickBot="1" x14ac:dyDescent="0.4">
      <c r="A25" s="204">
        <v>17</v>
      </c>
      <c r="B25" s="173" t="s">
        <v>152</v>
      </c>
      <c r="C25" s="189" t="s">
        <v>42</v>
      </c>
      <c r="D25" s="190" t="s">
        <v>43</v>
      </c>
      <c r="E25" s="172" t="s">
        <v>0</v>
      </c>
      <c r="F25" s="172" t="s">
        <v>1</v>
      </c>
      <c r="G25" s="172" t="s">
        <v>1</v>
      </c>
      <c r="H25" s="172" t="s">
        <v>1</v>
      </c>
      <c r="J25" s="173">
        <v>1</v>
      </c>
    </row>
    <row r="26" spans="1:12" s="173" customFormat="1" ht="17.5" customHeight="1" thickBot="1" x14ac:dyDescent="0.4">
      <c r="A26" s="204">
        <v>18</v>
      </c>
      <c r="B26" s="173" t="s">
        <v>152</v>
      </c>
      <c r="C26" s="175" t="s">
        <v>44</v>
      </c>
      <c r="D26" s="176" t="s">
        <v>45</v>
      </c>
      <c r="E26" s="172" t="s">
        <v>0</v>
      </c>
      <c r="F26" s="172" t="s">
        <v>1</v>
      </c>
      <c r="G26" s="172" t="s">
        <v>1</v>
      </c>
      <c r="H26" s="172" t="s">
        <v>1</v>
      </c>
      <c r="J26" s="173">
        <v>1</v>
      </c>
    </row>
    <row r="27" spans="1:12" s="177" customFormat="1" ht="15" thickBot="1" x14ac:dyDescent="0.4">
      <c r="A27" s="204">
        <v>19</v>
      </c>
      <c r="B27" s="177" t="s">
        <v>151</v>
      </c>
      <c r="C27" s="165" t="s">
        <v>46</v>
      </c>
      <c r="D27" s="166" t="s">
        <v>47</v>
      </c>
      <c r="E27" s="167" t="s">
        <v>3</v>
      </c>
      <c r="F27" s="167" t="s">
        <v>1</v>
      </c>
      <c r="G27" s="167" t="s">
        <v>1</v>
      </c>
      <c r="H27" s="167" t="s">
        <v>1</v>
      </c>
      <c r="L27" s="177">
        <v>1</v>
      </c>
    </row>
    <row r="28" spans="1:12" s="173" customFormat="1" ht="15" thickBot="1" x14ac:dyDescent="0.4">
      <c r="A28" s="204">
        <v>20</v>
      </c>
      <c r="B28" s="173" t="s">
        <v>152</v>
      </c>
      <c r="C28" s="191" t="s">
        <v>48</v>
      </c>
      <c r="D28" s="192" t="s">
        <v>49</v>
      </c>
      <c r="E28" s="172" t="s">
        <v>0</v>
      </c>
      <c r="F28" s="172" t="s">
        <v>1</v>
      </c>
      <c r="G28" s="172" t="s">
        <v>1</v>
      </c>
      <c r="H28" s="172" t="s">
        <v>1</v>
      </c>
      <c r="J28" s="173">
        <v>1</v>
      </c>
    </row>
    <row r="29" spans="1:12" s="173" customFormat="1" ht="15" thickBot="1" x14ac:dyDescent="0.4">
      <c r="A29" s="204">
        <v>21</v>
      </c>
      <c r="B29" s="173" t="s">
        <v>152</v>
      </c>
      <c r="C29" s="170" t="s">
        <v>50</v>
      </c>
      <c r="D29" s="171" t="s">
        <v>51</v>
      </c>
      <c r="E29" s="172" t="s">
        <v>0</v>
      </c>
      <c r="F29" s="172" t="s">
        <v>1</v>
      </c>
      <c r="G29" s="172" t="s">
        <v>1</v>
      </c>
      <c r="H29" s="172" t="s">
        <v>1</v>
      </c>
      <c r="J29" s="173">
        <v>1</v>
      </c>
    </row>
    <row r="30" spans="1:12" s="173" customFormat="1" ht="15" thickBot="1" x14ac:dyDescent="0.4">
      <c r="A30" s="204">
        <v>22</v>
      </c>
      <c r="B30" s="173" t="s">
        <v>152</v>
      </c>
      <c r="C30" s="170" t="s">
        <v>52</v>
      </c>
      <c r="D30" s="171" t="s">
        <v>53</v>
      </c>
      <c r="E30" s="172" t="s">
        <v>0</v>
      </c>
      <c r="F30" s="172" t="s">
        <v>1</v>
      </c>
      <c r="G30" s="172" t="s">
        <v>1</v>
      </c>
      <c r="H30" s="172" t="s">
        <v>1</v>
      </c>
      <c r="J30" s="173">
        <v>1</v>
      </c>
    </row>
    <row r="31" spans="1:12" s="173" customFormat="1" ht="15" thickBot="1" x14ac:dyDescent="0.4">
      <c r="A31" s="204">
        <v>23</v>
      </c>
      <c r="B31" s="173" t="s">
        <v>152</v>
      </c>
      <c r="C31" s="170" t="s">
        <v>54</v>
      </c>
      <c r="D31" s="171" t="s">
        <v>55</v>
      </c>
      <c r="E31" s="172" t="s">
        <v>1</v>
      </c>
      <c r="F31" s="172" t="s">
        <v>1</v>
      </c>
      <c r="G31" s="172" t="s">
        <v>1</v>
      </c>
      <c r="H31" s="172" t="s">
        <v>1</v>
      </c>
      <c r="L31" s="173">
        <v>1</v>
      </c>
    </row>
    <row r="32" spans="1:12" s="173" customFormat="1" ht="15" thickBot="1" x14ac:dyDescent="0.4">
      <c r="A32" s="204">
        <v>24</v>
      </c>
      <c r="B32" s="173" t="s">
        <v>152</v>
      </c>
      <c r="C32" s="175" t="s">
        <v>56</v>
      </c>
      <c r="D32" s="176" t="s">
        <v>57</v>
      </c>
      <c r="E32" s="172" t="s">
        <v>0</v>
      </c>
      <c r="F32" s="172" t="s">
        <v>1</v>
      </c>
      <c r="G32" s="172" t="s">
        <v>1</v>
      </c>
      <c r="H32" s="172" t="s">
        <v>1</v>
      </c>
      <c r="J32" s="173">
        <v>1</v>
      </c>
    </row>
    <row r="33" spans="1:12" s="177" customFormat="1" ht="15" thickBot="1" x14ac:dyDescent="0.4">
      <c r="A33" s="204">
        <v>25</v>
      </c>
      <c r="B33" s="193" t="s">
        <v>152</v>
      </c>
      <c r="C33" s="165" t="s">
        <v>58</v>
      </c>
      <c r="D33" s="166" t="s">
        <v>59</v>
      </c>
      <c r="E33" s="167" t="s">
        <v>3</v>
      </c>
      <c r="F33" s="167" t="s">
        <v>1</v>
      </c>
      <c r="G33" s="167" t="s">
        <v>1</v>
      </c>
      <c r="H33" s="167" t="s">
        <v>1</v>
      </c>
      <c r="L33" s="177">
        <v>1</v>
      </c>
    </row>
    <row r="34" spans="1:12" s="177" customFormat="1" ht="15" thickBot="1" x14ac:dyDescent="0.4">
      <c r="A34" s="204">
        <v>26</v>
      </c>
      <c r="B34" s="177" t="s">
        <v>151</v>
      </c>
      <c r="C34" s="168" t="s">
        <v>60</v>
      </c>
      <c r="D34" s="169" t="s">
        <v>61</v>
      </c>
      <c r="E34" s="167" t="s">
        <v>3</v>
      </c>
      <c r="F34" s="167" t="s">
        <v>1</v>
      </c>
      <c r="G34" s="167" t="s">
        <v>1</v>
      </c>
      <c r="H34" s="167" t="s">
        <v>1</v>
      </c>
      <c r="L34" s="177">
        <v>1</v>
      </c>
    </row>
    <row r="35" spans="1:12" s="173" customFormat="1" x14ac:dyDescent="0.35">
      <c r="A35" s="204">
        <v>27</v>
      </c>
      <c r="B35" s="173" t="s">
        <v>152</v>
      </c>
      <c r="C35" s="194" t="s">
        <v>62</v>
      </c>
      <c r="D35" s="195" t="s">
        <v>63</v>
      </c>
      <c r="E35" s="172" t="s">
        <v>0</v>
      </c>
      <c r="F35" s="172" t="s">
        <v>1</v>
      </c>
      <c r="G35" s="172" t="s">
        <v>1</v>
      </c>
      <c r="H35" s="172" t="s">
        <v>1</v>
      </c>
      <c r="J35" s="173">
        <v>1</v>
      </c>
    </row>
    <row r="36" spans="1:12" ht="15" thickBot="1" x14ac:dyDescent="0.4">
      <c r="A36" s="204"/>
      <c r="C36" s="131"/>
      <c r="D36" s="112" t="s">
        <v>64</v>
      </c>
      <c r="E36" s="69" t="s">
        <v>1</v>
      </c>
      <c r="F36" s="69" t="s">
        <v>1</v>
      </c>
      <c r="G36" s="69" t="s">
        <v>1</v>
      </c>
      <c r="H36" s="69" t="s">
        <v>1</v>
      </c>
    </row>
    <row r="37" spans="1:12" s="177" customFormat="1" ht="15" thickBot="1" x14ac:dyDescent="0.4">
      <c r="A37" s="203">
        <v>28</v>
      </c>
      <c r="B37" s="177" t="s">
        <v>151</v>
      </c>
      <c r="C37" s="165" t="s">
        <v>65</v>
      </c>
      <c r="D37" s="166" t="s">
        <v>66</v>
      </c>
      <c r="E37" s="167" t="s">
        <v>0</v>
      </c>
      <c r="F37" s="167" t="s">
        <v>1</v>
      </c>
      <c r="G37" s="167" t="s">
        <v>1</v>
      </c>
      <c r="H37" s="167" t="s">
        <v>1</v>
      </c>
      <c r="K37" s="177">
        <v>1</v>
      </c>
    </row>
    <row r="38" spans="1:12" s="173" customFormat="1" ht="15" thickBot="1" x14ac:dyDescent="0.4">
      <c r="A38" s="203">
        <v>29</v>
      </c>
      <c r="B38" s="173" t="s">
        <v>152</v>
      </c>
      <c r="C38" s="175" t="s">
        <v>67</v>
      </c>
      <c r="D38" s="171" t="s">
        <v>68</v>
      </c>
      <c r="E38" s="172" t="s">
        <v>0</v>
      </c>
      <c r="F38" s="172" t="s">
        <v>1</v>
      </c>
      <c r="G38" s="172" t="s">
        <v>1</v>
      </c>
      <c r="H38" s="172" t="s">
        <v>1</v>
      </c>
      <c r="J38" s="173">
        <v>1</v>
      </c>
    </row>
    <row r="39" spans="1:12" s="173" customFormat="1" ht="15" thickBot="1" x14ac:dyDescent="0.4">
      <c r="A39" s="203">
        <v>30</v>
      </c>
      <c r="B39" s="173" t="s">
        <v>152</v>
      </c>
      <c r="C39" s="175" t="s">
        <v>69</v>
      </c>
      <c r="D39" s="176" t="s">
        <v>70</v>
      </c>
      <c r="E39" s="172" t="s">
        <v>0</v>
      </c>
      <c r="F39" s="172" t="s">
        <v>1</v>
      </c>
      <c r="G39" s="172" t="s">
        <v>1</v>
      </c>
      <c r="H39" s="172" t="s">
        <v>1</v>
      </c>
      <c r="J39" s="173">
        <v>1</v>
      </c>
    </row>
    <row r="40" spans="1:12" s="173" customFormat="1" ht="15" thickBot="1" x14ac:dyDescent="0.4">
      <c r="A40" s="203">
        <v>31</v>
      </c>
      <c r="B40" s="173" t="s">
        <v>152</v>
      </c>
      <c r="C40" s="175" t="s">
        <v>71</v>
      </c>
      <c r="D40" s="176" t="s">
        <v>72</v>
      </c>
      <c r="E40" s="172" t="s">
        <v>0</v>
      </c>
      <c r="F40" s="172" t="s">
        <v>1</v>
      </c>
      <c r="G40" s="172" t="s">
        <v>1</v>
      </c>
      <c r="H40" s="172" t="s">
        <v>1</v>
      </c>
      <c r="J40" s="173">
        <v>1</v>
      </c>
    </row>
    <row r="41" spans="1:12" s="177" customFormat="1" ht="15" thickBot="1" x14ac:dyDescent="0.4">
      <c r="A41" s="203">
        <v>32</v>
      </c>
      <c r="B41" s="177" t="s">
        <v>151</v>
      </c>
      <c r="C41" s="165" t="s">
        <v>73</v>
      </c>
      <c r="D41" s="166" t="s">
        <v>74</v>
      </c>
      <c r="E41" s="167" t="s">
        <v>3</v>
      </c>
      <c r="F41" s="167" t="s">
        <v>1</v>
      </c>
      <c r="G41" s="167" t="s">
        <v>1</v>
      </c>
      <c r="H41" s="167" t="s">
        <v>1</v>
      </c>
      <c r="L41" s="177">
        <v>1</v>
      </c>
    </row>
    <row r="42" spans="1:12" s="173" customFormat="1" ht="15" thickBot="1" x14ac:dyDescent="0.4">
      <c r="A42" s="203">
        <v>33</v>
      </c>
      <c r="B42" s="173" t="s">
        <v>152</v>
      </c>
      <c r="C42" s="175" t="s">
        <v>75</v>
      </c>
      <c r="D42" s="176" t="s">
        <v>76</v>
      </c>
      <c r="E42" s="172" t="s">
        <v>1</v>
      </c>
      <c r="F42" s="172" t="s">
        <v>1</v>
      </c>
      <c r="G42" s="172" t="s">
        <v>1</v>
      </c>
      <c r="H42" s="172" t="s">
        <v>1</v>
      </c>
      <c r="L42" s="173">
        <v>1</v>
      </c>
    </row>
    <row r="43" spans="1:12" s="173" customFormat="1" ht="15" thickBot="1" x14ac:dyDescent="0.4">
      <c r="A43" s="203">
        <v>34</v>
      </c>
      <c r="B43" s="173" t="s">
        <v>152</v>
      </c>
      <c r="C43" s="175" t="s">
        <v>77</v>
      </c>
      <c r="D43" s="176" t="s">
        <v>78</v>
      </c>
      <c r="E43" s="172" t="s">
        <v>0</v>
      </c>
      <c r="F43" s="172" t="s">
        <v>1</v>
      </c>
      <c r="G43" s="172" t="s">
        <v>1</v>
      </c>
      <c r="H43" s="172" t="s">
        <v>1</v>
      </c>
      <c r="J43" s="173">
        <v>1</v>
      </c>
    </row>
    <row r="44" spans="1:12" s="173" customFormat="1" ht="15" thickBot="1" x14ac:dyDescent="0.4">
      <c r="A44" s="203">
        <v>35</v>
      </c>
      <c r="B44" s="173" t="s">
        <v>152</v>
      </c>
      <c r="C44" s="175" t="s">
        <v>79</v>
      </c>
      <c r="D44" s="176" t="s">
        <v>80</v>
      </c>
      <c r="E44" s="172" t="s">
        <v>0</v>
      </c>
      <c r="F44" s="172" t="s">
        <v>1</v>
      </c>
      <c r="G44" s="172" t="s">
        <v>1</v>
      </c>
      <c r="H44" s="172" t="s">
        <v>1</v>
      </c>
      <c r="J44" s="173">
        <v>1</v>
      </c>
    </row>
    <row r="45" spans="1:12" s="198" customFormat="1" x14ac:dyDescent="0.35">
      <c r="A45" s="203">
        <v>36</v>
      </c>
      <c r="B45" s="198" t="s">
        <v>152</v>
      </c>
      <c r="C45" s="199" t="s">
        <v>81</v>
      </c>
      <c r="D45" s="199" t="s">
        <v>82</v>
      </c>
      <c r="E45" s="198" t="s">
        <v>0</v>
      </c>
      <c r="F45" s="198" t="s">
        <v>1</v>
      </c>
      <c r="G45" s="198" t="s">
        <v>1</v>
      </c>
      <c r="H45" s="198" t="s">
        <v>1</v>
      </c>
      <c r="J45" s="198">
        <v>1</v>
      </c>
    </row>
    <row r="46" spans="1:12" s="177" customFormat="1" x14ac:dyDescent="0.35">
      <c r="A46" s="203">
        <v>37</v>
      </c>
      <c r="B46" s="177" t="s">
        <v>151</v>
      </c>
      <c r="C46" s="196" t="s">
        <v>83</v>
      </c>
      <c r="D46" s="196" t="s">
        <v>84</v>
      </c>
      <c r="E46" s="197" t="s">
        <v>0</v>
      </c>
      <c r="F46" s="197" t="s">
        <v>1</v>
      </c>
      <c r="G46" s="197" t="s">
        <v>1</v>
      </c>
      <c r="H46" s="197" t="s">
        <v>1</v>
      </c>
      <c r="K46" s="177">
        <v>1</v>
      </c>
    </row>
    <row r="47" spans="1:12" ht="27" customHeight="1" thickBot="1" x14ac:dyDescent="0.4">
      <c r="A47" s="203">
        <v>38</v>
      </c>
      <c r="B47" s="177" t="s">
        <v>151</v>
      </c>
      <c r="C47" s="165" t="s">
        <v>85</v>
      </c>
      <c r="D47" s="166" t="s">
        <v>86</v>
      </c>
      <c r="E47" s="167" t="s">
        <v>3</v>
      </c>
      <c r="F47" s="167" t="s">
        <v>1</v>
      </c>
      <c r="G47" s="167" t="s">
        <v>1</v>
      </c>
      <c r="H47" s="167" t="s">
        <v>1</v>
      </c>
      <c r="L47">
        <v>1</v>
      </c>
    </row>
    <row r="48" spans="1:12" s="173" customFormat="1" x14ac:dyDescent="0.35">
      <c r="A48" s="204">
        <v>39</v>
      </c>
      <c r="B48" s="173" t="s">
        <v>152</v>
      </c>
      <c r="C48" s="209" t="s">
        <v>87</v>
      </c>
      <c r="D48" s="200" t="s">
        <v>88</v>
      </c>
      <c r="E48" s="172" t="s">
        <v>0</v>
      </c>
      <c r="F48" s="172" t="s">
        <v>1</v>
      </c>
      <c r="G48" s="172" t="s">
        <v>1</v>
      </c>
      <c r="H48" s="172" t="s">
        <v>1</v>
      </c>
      <c r="J48" s="173">
        <v>1</v>
      </c>
    </row>
    <row r="49" spans="3:16" ht="15" thickBot="1" x14ac:dyDescent="0.4">
      <c r="C49" s="210"/>
      <c r="D49" s="118"/>
      <c r="E49" s="117"/>
      <c r="F49" s="117"/>
      <c r="G49" s="117"/>
      <c r="H49" s="117"/>
    </row>
    <row r="50" spans="3:16" ht="18.5" thickBot="1" x14ac:dyDescent="0.4">
      <c r="C50" s="75" t="s">
        <v>89</v>
      </c>
      <c r="D50" s="76" t="s">
        <v>90</v>
      </c>
      <c r="E50" s="80">
        <f>'Proposal 1'!$H$56</f>
        <v>0.89111747851002865</v>
      </c>
      <c r="F50" s="80">
        <f>'Proposal 2'!$H$56</f>
        <v>0</v>
      </c>
      <c r="G50" s="80">
        <f>'Proposal 3'!$H$56</f>
        <v>0</v>
      </c>
      <c r="H50" s="80">
        <f>'Proposal 4'!$H$56</f>
        <v>0</v>
      </c>
      <c r="I50">
        <f>SUM(I7:I49)</f>
        <v>0</v>
      </c>
      <c r="J50">
        <f t="shared" ref="J50:L50" si="0">SUM(J7:J49)</f>
        <v>26</v>
      </c>
      <c r="K50">
        <f t="shared" si="0"/>
        <v>4</v>
      </c>
      <c r="L50">
        <f t="shared" si="0"/>
        <v>8</v>
      </c>
      <c r="M50">
        <f>SUM(I50:L50)</f>
        <v>38</v>
      </c>
    </row>
    <row r="51" spans="3:16" ht="18.5" thickBot="1" x14ac:dyDescent="0.4">
      <c r="C51" s="77"/>
      <c r="D51" s="78" t="s">
        <v>91</v>
      </c>
      <c r="E51" s="80">
        <f>'Proposal 1'!$I$56</f>
        <v>0.97134985832419785</v>
      </c>
      <c r="F51" s="80">
        <f>'Proposal 2'!$I$56</f>
        <v>0</v>
      </c>
      <c r="G51" s="80">
        <f>'Proposal 3'!$I$56</f>
        <v>0</v>
      </c>
      <c r="H51" s="80">
        <f>'Proposal 4'!$I$56</f>
        <v>0</v>
      </c>
    </row>
    <row r="52" spans="3:16" ht="18.5" thickBot="1" x14ac:dyDescent="0.4">
      <c r="C52" s="75" t="s">
        <v>92</v>
      </c>
      <c r="D52" s="76" t="s">
        <v>90</v>
      </c>
      <c r="E52" s="82">
        <f>'Proposal 1'!$M$56</f>
        <v>0.87458745874587462</v>
      </c>
      <c r="F52" s="82">
        <f>'Proposal 2'!$M$56</f>
        <v>0</v>
      </c>
      <c r="G52" s="83">
        <f>'Proposal 3'!$M$56</f>
        <v>0</v>
      </c>
      <c r="H52" s="83">
        <f>'Proposal 4'!$M$56</f>
        <v>0</v>
      </c>
    </row>
    <row r="53" spans="3:16" ht="18.5" thickBot="1" x14ac:dyDescent="0.4">
      <c r="C53" s="77"/>
      <c r="D53" s="78" t="s">
        <v>91</v>
      </c>
      <c r="E53" s="83">
        <f>'Proposal 1'!$N$56</f>
        <v>0.97026884920557532</v>
      </c>
      <c r="F53" s="82">
        <f>'Proposal 2'!$N$56</f>
        <v>0</v>
      </c>
      <c r="G53" s="83">
        <f>'Proposal 3'!$N$56</f>
        <v>0</v>
      </c>
      <c r="H53" s="83">
        <f>'Proposal 4'!$N$56</f>
        <v>0</v>
      </c>
    </row>
    <row r="54" spans="3:16" ht="18.5" thickBot="1" x14ac:dyDescent="0.45">
      <c r="C54" s="79" t="s">
        <v>93</v>
      </c>
      <c r="E54" s="84">
        <f t="shared" ref="E54:F54" si="1">(E52+E53)/2</f>
        <v>0.92242815397572497</v>
      </c>
      <c r="F54" s="105">
        <f t="shared" si="1"/>
        <v>0</v>
      </c>
      <c r="G54" s="85">
        <f>(G52+G53)/2</f>
        <v>0</v>
      </c>
      <c r="H54" s="85">
        <f>(H52+H53)/2</f>
        <v>0</v>
      </c>
    </row>
    <row r="58" spans="3:16" x14ac:dyDescent="0.35">
      <c r="D58" s="1"/>
      <c r="F58" s="106"/>
    </row>
    <row r="59" spans="3:16" x14ac:dyDescent="0.35">
      <c r="D59" s="1" t="s">
        <v>94</v>
      </c>
      <c r="F59" s="162" t="s">
        <v>95</v>
      </c>
      <c r="G59" s="161"/>
      <c r="H59" s="161"/>
      <c r="I59" s="161"/>
      <c r="J59" s="161"/>
      <c r="K59" s="161"/>
      <c r="L59" s="161"/>
      <c r="M59" s="161"/>
      <c r="N59" s="161"/>
      <c r="O59" s="161"/>
      <c r="P59" s="161"/>
    </row>
    <row r="60" spans="3:16" x14ac:dyDescent="0.35">
      <c r="D60" s="1"/>
      <c r="F60" s="161"/>
      <c r="G60" s="161"/>
      <c r="H60" s="161"/>
      <c r="I60" s="161"/>
      <c r="J60" s="161"/>
      <c r="K60" s="161"/>
      <c r="L60" s="161"/>
      <c r="M60" s="161"/>
      <c r="N60" s="161"/>
      <c r="O60" s="161"/>
      <c r="P60" s="161"/>
    </row>
    <row r="61" spans="3:16" ht="26.5" x14ac:dyDescent="0.35">
      <c r="D61" s="62" t="s">
        <v>96</v>
      </c>
      <c r="F61" s="161"/>
      <c r="G61" s="161"/>
      <c r="H61" s="161"/>
      <c r="I61" s="161"/>
      <c r="J61" s="161"/>
      <c r="K61" s="161"/>
      <c r="L61" s="161"/>
      <c r="M61" s="161"/>
      <c r="N61" s="161"/>
      <c r="O61" s="161"/>
      <c r="P61" s="161"/>
    </row>
    <row r="62" spans="3:16" x14ac:dyDescent="0.35">
      <c r="D62" s="1" t="s">
        <v>97</v>
      </c>
      <c r="F62" s="163"/>
      <c r="G62" s="161"/>
      <c r="H62" s="161"/>
      <c r="I62" s="161"/>
      <c r="J62" s="161"/>
      <c r="K62" s="161"/>
      <c r="L62" s="161"/>
      <c r="M62" s="161"/>
      <c r="N62" s="161"/>
      <c r="O62" s="161"/>
      <c r="P62" s="161"/>
    </row>
    <row r="63" spans="3:16" ht="51" x14ac:dyDescent="0.35">
      <c r="D63" s="62" t="s">
        <v>98</v>
      </c>
      <c r="F63" s="164" t="s">
        <v>99</v>
      </c>
      <c r="G63" s="161"/>
      <c r="H63" s="161"/>
    </row>
    <row r="64" spans="3:16" x14ac:dyDescent="0.35">
      <c r="D64" s="153" t="s">
        <v>100</v>
      </c>
      <c r="F64" s="161"/>
      <c r="G64" s="161"/>
      <c r="H64" s="161"/>
    </row>
    <row r="65" spans="4:8" x14ac:dyDescent="0.35">
      <c r="D65" s="1"/>
      <c r="F65" s="163" t="s">
        <v>101</v>
      </c>
      <c r="G65" s="161"/>
      <c r="H65" s="161"/>
    </row>
    <row r="66" spans="4:8" x14ac:dyDescent="0.35">
      <c r="D66" s="1"/>
      <c r="F66" s="161"/>
      <c r="G66" s="161"/>
      <c r="H66" s="161"/>
    </row>
    <row r="67" spans="4:8" x14ac:dyDescent="0.35">
      <c r="D67" s="62" t="s">
        <v>102</v>
      </c>
    </row>
    <row r="68" spans="4:8" x14ac:dyDescent="0.35">
      <c r="D68" s="1"/>
    </row>
    <row r="69" spans="4:8" x14ac:dyDescent="0.35">
      <c r="D69" s="62"/>
    </row>
  </sheetData>
  <mergeCells count="2">
    <mergeCell ref="C8:C9"/>
    <mergeCell ref="C48:C49"/>
  </mergeCells>
  <conditionalFormatting sqref="F59:H66">
    <cfRule type="colorScale" priority="2">
      <colorScale>
        <cfvo type="min"/>
        <cfvo type="percentile" val="50"/>
        <cfvo type="max"/>
        <color rgb="FFF8696B"/>
        <color rgb="FFFFEB84"/>
        <color rgb="FF63BE7B"/>
      </colorScale>
    </cfRule>
  </conditionalFormatting>
  <dataValidations count="1">
    <dataValidation type="list" allowBlank="1" showInputMessage="1" showErrorMessage="1" sqref="E7:H49" xr:uid="{00000000-0002-0000-0000-000000000000}">
      <formula1>$G$2:$G$5</formula1>
    </dataValidation>
  </dataValidations>
  <hyperlinks>
    <hyperlink ref="D64" r:id="rId1" xr:uid="{63FA5255-294F-4336-AE58-E4B69D80BA0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E71"/>
  <sheetViews>
    <sheetView zoomScale="85" zoomScaleNormal="85" workbookViewId="0">
      <pane ySplit="6" topLeftCell="A16" activePane="bottomLeft" state="frozen"/>
      <selection pane="bottomLeft" activeCell="F24" sqref="F24"/>
    </sheetView>
  </sheetViews>
  <sheetFormatPr defaultColWidth="9" defaultRowHeight="12.5" x14ac:dyDescent="0.25"/>
  <cols>
    <col min="1" max="1" width="15.81640625" style="1" customWidth="1"/>
    <col min="2" max="2" width="70.453125" style="1" customWidth="1"/>
    <col min="3" max="3" width="9.1796875" style="1" customWidth="1"/>
    <col min="4" max="4" width="11.1796875" style="1" customWidth="1"/>
    <col min="5" max="6" width="11.54296875" style="1" bestFit="1" customWidth="1"/>
    <col min="7" max="7" width="6.81640625" style="1" bestFit="1" customWidth="1"/>
    <col min="8" max="8" width="12.54296875" style="1" bestFit="1" customWidth="1"/>
    <col min="9" max="9" width="12.54296875" style="9" bestFit="1" customWidth="1"/>
    <col min="10" max="10" width="15.453125" style="1" bestFit="1" customWidth="1"/>
    <col min="11" max="11" width="13.54296875" style="1" bestFit="1" customWidth="1"/>
    <col min="12" max="12" width="8.81640625" style="1" customWidth="1"/>
    <col min="13" max="14" width="13.54296875" style="1" customWidth="1"/>
    <col min="15" max="15" width="12.54296875" style="1" bestFit="1" customWidth="1"/>
    <col min="16" max="16384" width="9" style="1"/>
  </cols>
  <sheetData>
    <row r="1" spans="1:187" s="10" customFormat="1" ht="18" x14ac:dyDescent="0.4">
      <c r="A1" s="216"/>
      <c r="B1" s="216"/>
      <c r="C1" s="216"/>
      <c r="D1" s="216"/>
      <c r="E1" s="216"/>
      <c r="F1" s="216"/>
      <c r="G1" s="216"/>
      <c r="H1" s="216"/>
      <c r="I1" s="216"/>
    </row>
    <row r="2" spans="1:187" s="10" customFormat="1" ht="18" x14ac:dyDescent="0.4">
      <c r="A2" s="216" t="s">
        <v>103</v>
      </c>
      <c r="B2" s="216"/>
      <c r="C2" s="216"/>
      <c r="D2" s="216"/>
      <c r="E2" s="216"/>
      <c r="F2" s="216"/>
      <c r="G2" s="216"/>
      <c r="H2" s="216"/>
      <c r="I2" s="216"/>
    </row>
    <row r="3" spans="1:187" s="10" customFormat="1" ht="20" x14ac:dyDescent="0.4">
      <c r="A3" s="217"/>
      <c r="B3" s="217"/>
      <c r="C3" s="217"/>
      <c r="D3" s="217"/>
      <c r="E3" s="217"/>
      <c r="F3" s="217"/>
      <c r="G3" s="217"/>
      <c r="H3" s="217"/>
      <c r="I3" s="217"/>
    </row>
    <row r="4" spans="1:187" s="11" customFormat="1" ht="20" x14ac:dyDescent="0.4">
      <c r="B4" s="68" t="s">
        <v>104</v>
      </c>
    </row>
    <row r="5" spans="1:187" ht="13.5" thickBot="1" x14ac:dyDescent="0.35">
      <c r="A5" s="6"/>
      <c r="B5" s="6"/>
      <c r="C5" s="6"/>
      <c r="E5" s="211" t="s">
        <v>105</v>
      </c>
      <c r="F5" s="212"/>
      <c r="G5" s="212"/>
      <c r="H5" s="212"/>
      <c r="I5" s="213"/>
      <c r="J5" s="214" t="s">
        <v>106</v>
      </c>
      <c r="K5" s="215"/>
      <c r="L5" s="215"/>
      <c r="M5" s="215"/>
      <c r="N5" s="215"/>
    </row>
    <row r="6" spans="1:187" ht="39" x14ac:dyDescent="0.3">
      <c r="A6" s="223" t="s">
        <v>4</v>
      </c>
      <c r="B6" s="223" t="s">
        <v>5</v>
      </c>
      <c r="C6" s="12" t="s">
        <v>107</v>
      </c>
      <c r="D6" s="54" t="s">
        <v>108</v>
      </c>
      <c r="E6" s="32" t="s">
        <v>109</v>
      </c>
      <c r="F6" s="33" t="s">
        <v>110</v>
      </c>
      <c r="G6" s="34" t="s">
        <v>111</v>
      </c>
      <c r="H6" s="34" t="s">
        <v>112</v>
      </c>
      <c r="I6" s="35" t="s">
        <v>113</v>
      </c>
      <c r="J6" s="23" t="str">
        <f>+E6</f>
        <v>First Part of the Voting power</v>
      </c>
      <c r="K6" s="24" t="s">
        <v>110</v>
      </c>
      <c r="L6" s="55" t="s">
        <v>111</v>
      </c>
      <c r="M6" s="56" t="s">
        <v>112</v>
      </c>
      <c r="N6" s="57" t="s">
        <v>113</v>
      </c>
    </row>
    <row r="7" spans="1:187" ht="39.5" thickBot="1" x14ac:dyDescent="0.35">
      <c r="A7" s="224"/>
      <c r="B7" s="224"/>
      <c r="C7" s="13"/>
      <c r="D7" s="13"/>
      <c r="E7" s="36" t="s">
        <v>114</v>
      </c>
      <c r="F7" s="37" t="s">
        <v>115</v>
      </c>
      <c r="G7" s="38"/>
      <c r="H7" s="39"/>
      <c r="I7" s="40"/>
      <c r="J7" s="25"/>
      <c r="K7" s="26" t="s">
        <v>115</v>
      </c>
      <c r="L7" s="27"/>
      <c r="M7" s="27"/>
      <c r="N7" s="25"/>
    </row>
    <row r="8" spans="1:187" ht="13.5" thickBot="1" x14ac:dyDescent="0.35">
      <c r="A8" s="112" t="s">
        <v>10</v>
      </c>
      <c r="B8" s="64" t="s">
        <v>11</v>
      </c>
      <c r="C8" s="19" t="s">
        <v>116</v>
      </c>
      <c r="D8" s="53">
        <f>IF(Summary!E7=Summary!$G$2,1,0)</f>
        <v>1</v>
      </c>
      <c r="E8" s="41">
        <f>IF(Summary!E7=Summary!$G$5,0,10)</f>
        <v>10</v>
      </c>
      <c r="F8" s="86">
        <f>IF(Summary!E7=Summary!$G$5,0,Population!C1)</f>
        <v>2800.1</v>
      </c>
      <c r="G8" s="42">
        <f>+D8</f>
        <v>1</v>
      </c>
      <c r="H8" s="42">
        <f>$E8*G8</f>
        <v>10</v>
      </c>
      <c r="I8" s="97">
        <f>+F8*G8</f>
        <v>2800.1</v>
      </c>
      <c r="J8" s="115" t="str">
        <f>+IF(C8="Yes",E8,"")</f>
        <v/>
      </c>
      <c r="K8" s="115" t="str">
        <f t="shared" ref="K8:K52" si="0">+IF(C8="Yes",F8,"")</f>
        <v/>
      </c>
      <c r="L8" s="51" t="str">
        <f t="shared" ref="L8:L9" si="1">+IF(C8="Yes",G8,"")</f>
        <v/>
      </c>
      <c r="M8" s="28" t="str">
        <f t="shared" ref="M8" si="2">IF(C8="Yes",$E8*L8,"")</f>
        <v/>
      </c>
      <c r="N8" s="100" t="str">
        <f t="shared" ref="N8" si="3">IF(C8="Yes",$F8*L8,"")</f>
        <v/>
      </c>
    </row>
    <row r="9" spans="1:187" s="16" customFormat="1" ht="13" x14ac:dyDescent="0.3">
      <c r="A9" s="225" t="s">
        <v>12</v>
      </c>
      <c r="B9" s="107" t="s">
        <v>117</v>
      </c>
      <c r="C9" s="136" t="s">
        <v>118</v>
      </c>
      <c r="D9" s="53">
        <f>IF(Summary!E8=Summary!$G$2,1,0)</f>
        <v>1</v>
      </c>
      <c r="E9" s="41">
        <f>IF(Summary!E8=Summary!$G$5,0,10)</f>
        <v>10</v>
      </c>
      <c r="F9" s="86">
        <f>IF(Summary!E8=Summary!$G$5,0,Population!C2)</f>
        <v>8448.4</v>
      </c>
      <c r="G9" s="42">
        <f>+D9</f>
        <v>1</v>
      </c>
      <c r="H9" s="42">
        <f>$E9*G9</f>
        <v>10</v>
      </c>
      <c r="I9" s="97">
        <f>+F9*G9</f>
        <v>8448.4</v>
      </c>
      <c r="J9" s="138">
        <f t="shared" ref="J9:J49" si="4">+IF(C9="Yes",E9,"")</f>
        <v>10</v>
      </c>
      <c r="K9" s="90">
        <f t="shared" si="0"/>
        <v>8448.4</v>
      </c>
      <c r="L9" s="51">
        <f t="shared" si="1"/>
        <v>1</v>
      </c>
      <c r="M9" s="28">
        <f t="shared" ref="M9:M52" si="5">IF(C9="Yes",$E9*L9,"")</f>
        <v>10</v>
      </c>
      <c r="N9" s="100">
        <f>IF(C9="Yes",$F9*L9,"")</f>
        <v>8448.4</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row>
    <row r="10" spans="1:187" s="16" customFormat="1" ht="13.5" thickBot="1" x14ac:dyDescent="0.35">
      <c r="A10" s="226"/>
      <c r="B10" s="146" t="s">
        <v>119</v>
      </c>
      <c r="C10" s="19" t="s">
        <v>118</v>
      </c>
      <c r="D10" s="53">
        <f>IF(Summary!E9=Summary!$G$2,1,0)</f>
        <v>1</v>
      </c>
      <c r="E10" s="41">
        <f>IF(Summary!E9=Summary!$G$5,0,2)</f>
        <v>2</v>
      </c>
      <c r="F10" s="86">
        <f>IF(Summary!E9=Summary!$G$5,0,Population!C3)</f>
        <v>393.6</v>
      </c>
      <c r="G10" s="42">
        <f t="shared" ref="G10:G49" si="6">+D10</f>
        <v>1</v>
      </c>
      <c r="H10" s="42">
        <f t="shared" ref="H10:H49" si="7">$E10*G10</f>
        <v>2</v>
      </c>
      <c r="I10" s="97">
        <f t="shared" ref="I10:I49" si="8">+F10*G10</f>
        <v>393.6</v>
      </c>
      <c r="J10" s="139">
        <f t="shared" si="4"/>
        <v>2</v>
      </c>
      <c r="K10" s="91">
        <f t="shared" si="0"/>
        <v>393.6</v>
      </c>
      <c r="L10" s="51">
        <f t="shared" ref="L10:L52" si="9">+IF(C10="Yes",G10,"")</f>
        <v>1</v>
      </c>
      <c r="M10" s="28">
        <f t="shared" si="5"/>
        <v>2</v>
      </c>
      <c r="N10" s="100">
        <f t="shared" ref="N10:N52" si="10">IF(C10="Yes",$F10*L10,"")</f>
        <v>393.6</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row>
    <row r="11" spans="1:187" ht="13.5" thickBot="1" x14ac:dyDescent="0.35">
      <c r="A11" s="111" t="s">
        <v>15</v>
      </c>
      <c r="B11" s="63" t="s">
        <v>16</v>
      </c>
      <c r="C11" s="19" t="s">
        <v>118</v>
      </c>
      <c r="D11" s="53">
        <f>IF(Summary!E10=Summary!$G$2,1,0)</f>
        <v>1</v>
      </c>
      <c r="E11" s="41">
        <f>IF(Summary!E10=Summary!$G$5,0,12)</f>
        <v>12</v>
      </c>
      <c r="F11" s="86">
        <f>IF(Summary!E10=Summary!$G$5,0,Population!C4)</f>
        <v>11467.9</v>
      </c>
      <c r="G11" s="42">
        <f t="shared" si="6"/>
        <v>1</v>
      </c>
      <c r="H11" s="42">
        <f t="shared" si="7"/>
        <v>12</v>
      </c>
      <c r="I11" s="97">
        <f t="shared" si="8"/>
        <v>11467.9</v>
      </c>
      <c r="J11" s="140">
        <f t="shared" si="4"/>
        <v>12</v>
      </c>
      <c r="K11" s="92">
        <f t="shared" si="0"/>
        <v>11467.9</v>
      </c>
      <c r="L11" s="51">
        <f t="shared" si="9"/>
        <v>1</v>
      </c>
      <c r="M11" s="28">
        <f t="shared" si="5"/>
        <v>12</v>
      </c>
      <c r="N11" s="100">
        <f t="shared" si="10"/>
        <v>11467.9</v>
      </c>
    </row>
    <row r="12" spans="1:187" s="16" customFormat="1" ht="13.5" thickBot="1" x14ac:dyDescent="0.35">
      <c r="A12" s="112" t="s">
        <v>17</v>
      </c>
      <c r="B12" s="64" t="s">
        <v>18</v>
      </c>
      <c r="C12" s="18" t="s">
        <v>116</v>
      </c>
      <c r="D12" s="53">
        <f>IF(Summary!E11=Summary!$G$2,1,0)</f>
        <v>1</v>
      </c>
      <c r="E12" s="41">
        <f>IF(Summary!E11=Summary!$G$5,0,12)</f>
        <v>12</v>
      </c>
      <c r="F12" s="86">
        <f>IF(Summary!E11=Summary!$G$5,0,Population!C5)</f>
        <v>3531.2</v>
      </c>
      <c r="G12" s="42">
        <f t="shared" si="6"/>
        <v>1</v>
      </c>
      <c r="H12" s="42">
        <f t="shared" si="7"/>
        <v>12</v>
      </c>
      <c r="I12" s="97">
        <f t="shared" si="8"/>
        <v>3531.2</v>
      </c>
      <c r="J12" s="139" t="str">
        <f t="shared" si="4"/>
        <v/>
      </c>
      <c r="K12" s="91" t="str">
        <f t="shared" si="0"/>
        <v/>
      </c>
      <c r="L12" s="51" t="str">
        <f t="shared" si="9"/>
        <v/>
      </c>
      <c r="M12" s="28" t="str">
        <f t="shared" si="5"/>
        <v/>
      </c>
      <c r="N12" s="100" t="str">
        <f t="shared" si="10"/>
        <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row>
    <row r="13" spans="1:187" s="16" customFormat="1" ht="13.5" thickBot="1" x14ac:dyDescent="0.35">
      <c r="A13" s="112" t="s">
        <v>19</v>
      </c>
      <c r="B13" s="64" t="s">
        <v>20</v>
      </c>
      <c r="C13" s="18" t="s">
        <v>118</v>
      </c>
      <c r="D13" s="53">
        <f>IF(Summary!E12=Summary!$G$2,1,0)</f>
        <v>0</v>
      </c>
      <c r="E13" s="41">
        <f>IF(Summary!E12=Summary!$G$5,0,12)</f>
        <v>12</v>
      </c>
      <c r="F13" s="86">
        <f>IF(Summary!E12=Summary!$G$5,0,Population!C6)</f>
        <v>7000</v>
      </c>
      <c r="G13" s="42">
        <f t="shared" si="6"/>
        <v>0</v>
      </c>
      <c r="H13" s="42">
        <f t="shared" si="7"/>
        <v>0</v>
      </c>
      <c r="I13" s="97">
        <f t="shared" si="8"/>
        <v>0</v>
      </c>
      <c r="J13" s="140">
        <f t="shared" si="4"/>
        <v>12</v>
      </c>
      <c r="K13" s="92">
        <f t="shared" si="0"/>
        <v>7000</v>
      </c>
      <c r="L13" s="51">
        <f t="shared" si="9"/>
        <v>0</v>
      </c>
      <c r="M13" s="28">
        <f t="shared" si="5"/>
        <v>0</v>
      </c>
      <c r="N13" s="100">
        <f t="shared" si="10"/>
        <v>0</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row>
    <row r="14" spans="1:187" s="16" customFormat="1" ht="13.5" thickBot="1" x14ac:dyDescent="0.35">
      <c r="A14" s="112" t="s">
        <v>21</v>
      </c>
      <c r="B14" s="64" t="s">
        <v>22</v>
      </c>
      <c r="C14" s="18" t="s">
        <v>118</v>
      </c>
      <c r="D14" s="53">
        <f>IF(Summary!E13=Summary!$G$2,1,0)</f>
        <v>1</v>
      </c>
      <c r="E14" s="41">
        <f>IF(Summary!E13=Summary!$G$5,0,12)</f>
        <v>12</v>
      </c>
      <c r="F14" s="86">
        <f>IF(Summary!E13=Summary!$G$5,0,Population!C7)</f>
        <v>4076.3</v>
      </c>
      <c r="G14" s="42">
        <f t="shared" si="6"/>
        <v>1</v>
      </c>
      <c r="H14" s="42">
        <f t="shared" si="7"/>
        <v>12</v>
      </c>
      <c r="I14" s="97">
        <f t="shared" si="8"/>
        <v>4076.3</v>
      </c>
      <c r="J14" s="139">
        <f t="shared" si="4"/>
        <v>12</v>
      </c>
      <c r="K14" s="91">
        <f t="shared" si="0"/>
        <v>4076.3</v>
      </c>
      <c r="L14" s="51">
        <f t="shared" si="9"/>
        <v>1</v>
      </c>
      <c r="M14" s="28">
        <f t="shared" si="5"/>
        <v>12</v>
      </c>
      <c r="N14" s="100">
        <f t="shared" si="10"/>
        <v>4076.3</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row>
    <row r="15" spans="1:187" ht="13.5" thickBot="1" x14ac:dyDescent="0.35">
      <c r="A15" s="111" t="s">
        <v>23</v>
      </c>
      <c r="B15" s="63" t="s">
        <v>24</v>
      </c>
      <c r="C15" s="19" t="s">
        <v>118</v>
      </c>
      <c r="D15" s="53">
        <f>IF(Summary!E14=Summary!$G$2,1,0)</f>
        <v>0</v>
      </c>
      <c r="E15" s="41">
        <f>IF(Summary!E14=Summary!$G$5,0,12)</f>
        <v>0</v>
      </c>
      <c r="F15" s="86">
        <f>IF(Summary!E14=Summary!$G$5,0,Population!C8)</f>
        <v>0</v>
      </c>
      <c r="G15" s="42">
        <f t="shared" si="6"/>
        <v>0</v>
      </c>
      <c r="H15" s="42">
        <f t="shared" si="7"/>
        <v>0</v>
      </c>
      <c r="I15" s="97">
        <f t="shared" si="8"/>
        <v>0</v>
      </c>
      <c r="J15" s="140">
        <f t="shared" si="4"/>
        <v>0</v>
      </c>
      <c r="K15" s="92">
        <f t="shared" si="0"/>
        <v>0</v>
      </c>
      <c r="L15" s="51">
        <f t="shared" si="9"/>
        <v>0</v>
      </c>
      <c r="M15" s="102">
        <f t="shared" si="5"/>
        <v>0</v>
      </c>
      <c r="N15" s="100">
        <f t="shared" si="10"/>
        <v>0</v>
      </c>
    </row>
    <row r="16" spans="1:187" s="16" customFormat="1" ht="13.5" thickBot="1" x14ac:dyDescent="0.35">
      <c r="A16" s="112" t="s">
        <v>25</v>
      </c>
      <c r="B16" s="64" t="s">
        <v>26</v>
      </c>
      <c r="C16" s="18" t="s">
        <v>118</v>
      </c>
      <c r="D16" s="53">
        <f>IF(Summary!E15=Summary!$G$2,1,0)</f>
        <v>1</v>
      </c>
      <c r="E16" s="41">
        <f>IF(Summary!E15=Summary!$G$5,0,12)</f>
        <v>12</v>
      </c>
      <c r="F16" s="86">
        <f>IF(Summary!E15=Summary!$G$5,0,Population!C9)</f>
        <v>10529</v>
      </c>
      <c r="G16" s="42">
        <f t="shared" si="6"/>
        <v>1</v>
      </c>
      <c r="H16" s="42">
        <f t="shared" si="7"/>
        <v>12</v>
      </c>
      <c r="I16" s="97">
        <f t="shared" si="8"/>
        <v>10529</v>
      </c>
      <c r="J16" s="139">
        <f t="shared" si="4"/>
        <v>12</v>
      </c>
      <c r="K16" s="91">
        <f t="shared" si="0"/>
        <v>10529</v>
      </c>
      <c r="L16" s="51">
        <f t="shared" si="9"/>
        <v>1</v>
      </c>
      <c r="M16" s="28">
        <f t="shared" si="5"/>
        <v>12</v>
      </c>
      <c r="N16" s="100">
        <f t="shared" si="10"/>
        <v>10529</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row>
    <row r="17" spans="1:187" ht="13.5" thickBot="1" x14ac:dyDescent="0.35">
      <c r="A17" s="108" t="s">
        <v>27</v>
      </c>
      <c r="B17" s="108" t="s">
        <v>28</v>
      </c>
      <c r="C17" s="20" t="s">
        <v>118</v>
      </c>
      <c r="D17" s="53">
        <f>IF(Summary!E16=Summary!$G$2,1,0)</f>
        <v>1</v>
      </c>
      <c r="E17" s="41">
        <f>IF(Summary!E16=Summary!$G$5,0,12)</f>
        <v>12</v>
      </c>
      <c r="F17" s="86">
        <f>IF(Summary!E16=Summary!$G$5,0,Population!C10)</f>
        <v>5799.8</v>
      </c>
      <c r="G17" s="42">
        <f t="shared" si="6"/>
        <v>1</v>
      </c>
      <c r="H17" s="42">
        <f t="shared" si="7"/>
        <v>12</v>
      </c>
      <c r="I17" s="97">
        <f t="shared" si="8"/>
        <v>5799.8</v>
      </c>
      <c r="J17" s="140">
        <f t="shared" si="4"/>
        <v>12</v>
      </c>
      <c r="K17" s="92">
        <f t="shared" si="0"/>
        <v>5799.8</v>
      </c>
      <c r="L17" s="51">
        <f t="shared" si="9"/>
        <v>1</v>
      </c>
      <c r="M17" s="28">
        <f t="shared" si="5"/>
        <v>12</v>
      </c>
      <c r="N17" s="100">
        <f t="shared" si="10"/>
        <v>5799.8</v>
      </c>
    </row>
    <row r="18" spans="1:187" ht="13.5" thickBot="1" x14ac:dyDescent="0.35">
      <c r="A18" s="121" t="s">
        <v>29</v>
      </c>
      <c r="B18" s="63" t="s">
        <v>30</v>
      </c>
      <c r="C18" s="19" t="s">
        <v>118</v>
      </c>
      <c r="D18" s="53">
        <f>IF(Summary!E17=Summary!$G$2,1,0)</f>
        <v>1</v>
      </c>
      <c r="E18" s="41">
        <f>IF(Summary!E17=Summary!$G$5,0,12)</f>
        <v>12</v>
      </c>
      <c r="F18" s="86">
        <f>IF(Summary!E17=Summary!$G$5,0,Population!C11)</f>
        <v>1324.8</v>
      </c>
      <c r="G18" s="42">
        <f t="shared" si="6"/>
        <v>1</v>
      </c>
      <c r="H18" s="42">
        <f t="shared" si="7"/>
        <v>12</v>
      </c>
      <c r="I18" s="97">
        <f t="shared" si="8"/>
        <v>1324.8</v>
      </c>
      <c r="J18" s="139">
        <f t="shared" si="4"/>
        <v>12</v>
      </c>
      <c r="K18" s="91">
        <f t="shared" si="0"/>
        <v>1324.8</v>
      </c>
      <c r="L18" s="51">
        <f t="shared" si="9"/>
        <v>1</v>
      </c>
      <c r="M18" s="28">
        <f t="shared" si="5"/>
        <v>12</v>
      </c>
      <c r="N18" s="100">
        <f t="shared" si="10"/>
        <v>1324.8</v>
      </c>
    </row>
    <row r="19" spans="1:187" ht="13.5" thickBot="1" x14ac:dyDescent="0.35">
      <c r="A19" s="120" t="s">
        <v>31</v>
      </c>
      <c r="B19" s="135" t="s">
        <v>120</v>
      </c>
      <c r="C19" s="136" t="s">
        <v>118</v>
      </c>
      <c r="D19" s="53">
        <f>IF(Summary!E18=Summary!$G$2,1,0)</f>
        <v>1</v>
      </c>
      <c r="E19" s="41">
        <f>IF(Summary!E18=Summary!$G$5,0,11)</f>
        <v>11</v>
      </c>
      <c r="F19" s="86">
        <f>IF(Summary!E18=Summary!$G$5,0,Population!C12)</f>
        <v>5512.1</v>
      </c>
      <c r="G19" s="42">
        <f t="shared" si="6"/>
        <v>1</v>
      </c>
      <c r="H19" s="42">
        <f t="shared" si="7"/>
        <v>11</v>
      </c>
      <c r="I19" s="97">
        <f t="shared" si="8"/>
        <v>5512.1</v>
      </c>
      <c r="J19" s="141">
        <f t="shared" si="4"/>
        <v>11</v>
      </c>
      <c r="K19" s="93">
        <f t="shared" si="0"/>
        <v>5512.1</v>
      </c>
      <c r="L19" s="51">
        <f t="shared" si="9"/>
        <v>1</v>
      </c>
      <c r="M19" s="28">
        <f t="shared" si="5"/>
        <v>11</v>
      </c>
      <c r="N19" s="100">
        <f t="shared" si="10"/>
        <v>5512.1</v>
      </c>
    </row>
    <row r="20" spans="1:187" ht="13.5" thickBot="1" x14ac:dyDescent="0.35">
      <c r="A20" s="111"/>
      <c r="B20" s="147" t="s">
        <v>33</v>
      </c>
      <c r="C20" s="22" t="s">
        <v>118</v>
      </c>
      <c r="D20" s="53">
        <f>IF(Summary!E19=Summary!$G$2,1,0)</f>
        <v>0</v>
      </c>
      <c r="E20" s="41">
        <f>IF(Summary!E19=Summary!$G$5,0,1)</f>
        <v>1</v>
      </c>
      <c r="F20" s="86">
        <f>IF(Summary!E19=Summary!$G$5,0,Population!C13)</f>
        <v>0</v>
      </c>
      <c r="G20" s="42">
        <f t="shared" ref="G20" si="11">+D20</f>
        <v>0</v>
      </c>
      <c r="H20" s="42">
        <f t="shared" ref="H20" si="12">$E20*G20</f>
        <v>0</v>
      </c>
      <c r="I20" s="97">
        <f t="shared" ref="I20" si="13">+F20*G20</f>
        <v>0</v>
      </c>
      <c r="J20" s="142">
        <f t="shared" si="4"/>
        <v>1</v>
      </c>
      <c r="K20" s="127">
        <f t="shared" ref="K20" si="14">+IF(C20="Yes",F20,"")</f>
        <v>0</v>
      </c>
      <c r="L20" s="51">
        <f t="shared" ref="L20" si="15">+IF(C20="Yes",G20,"")</f>
        <v>0</v>
      </c>
      <c r="M20" s="28">
        <f t="shared" ref="M20" si="16">IF(C20="Yes",$E20*L20,"")</f>
        <v>0</v>
      </c>
      <c r="N20" s="100">
        <f t="shared" ref="N20" si="17">IF(C20="Yes",$F20*L20,"")</f>
        <v>0</v>
      </c>
    </row>
    <row r="21" spans="1:187" ht="13.5" thickBot="1" x14ac:dyDescent="0.35">
      <c r="A21" s="121" t="s">
        <v>34</v>
      </c>
      <c r="B21" s="135" t="s">
        <v>121</v>
      </c>
      <c r="C21" s="136" t="s">
        <v>118</v>
      </c>
      <c r="D21" s="53">
        <f>IF(Summary!E20=Summary!$G$2,1,0)</f>
        <v>1</v>
      </c>
      <c r="E21" s="41">
        <f>IF(Summary!E20=Summary!$G$5,0,12)</f>
        <v>12</v>
      </c>
      <c r="F21" s="86">
        <f>IF(Summary!E20=Summary!$G$5,0,Population!C14)</f>
        <v>67028.100000000006</v>
      </c>
      <c r="G21" s="42">
        <f>+D21</f>
        <v>1</v>
      </c>
      <c r="H21" s="42">
        <f>$E21*G21</f>
        <v>12</v>
      </c>
      <c r="I21" s="126">
        <f>+F21*G21</f>
        <v>67028.100000000006</v>
      </c>
      <c r="J21" s="143">
        <f t="shared" si="4"/>
        <v>12</v>
      </c>
      <c r="K21" s="137">
        <f>+IF(C21="Yes",F21,"")</f>
        <v>67028.100000000006</v>
      </c>
      <c r="L21" s="102">
        <f>+IF(C21="Yes",G21,"")</f>
        <v>1</v>
      </c>
      <c r="M21" s="28">
        <f>IF(C21="Yes",$E21*L21,"")</f>
        <v>12</v>
      </c>
      <c r="N21" s="100">
        <f>IF(C21="Yes",$F21*L21,"")</f>
        <v>67028.100000000006</v>
      </c>
    </row>
    <row r="22" spans="1:187" s="16" customFormat="1" ht="13" x14ac:dyDescent="0.3">
      <c r="A22" s="120" t="s">
        <v>36</v>
      </c>
      <c r="B22" s="135" t="s">
        <v>37</v>
      </c>
      <c r="C22" s="136" t="s">
        <v>118</v>
      </c>
      <c r="D22" s="53">
        <f>IF(Summary!E21=Summary!$G$2,1,0)</f>
        <v>1</v>
      </c>
      <c r="E22" s="41">
        <f>IF(Summary!E21=Summary!$G$5,0,3)</f>
        <v>3</v>
      </c>
      <c r="F22" s="86">
        <f>IF(Summary!E21=Summary!$G$5,0,Population!C15)</f>
        <v>29561.4</v>
      </c>
      <c r="G22" s="42">
        <f t="shared" si="6"/>
        <v>1</v>
      </c>
      <c r="H22" s="42">
        <f t="shared" si="7"/>
        <v>3</v>
      </c>
      <c r="I22" s="97">
        <f t="shared" si="8"/>
        <v>29561.4</v>
      </c>
      <c r="J22" s="144">
        <f t="shared" si="4"/>
        <v>3</v>
      </c>
      <c r="K22" s="104">
        <f t="shared" si="0"/>
        <v>29561.4</v>
      </c>
      <c r="L22" s="51">
        <f t="shared" si="9"/>
        <v>1</v>
      </c>
      <c r="M22" s="28">
        <f t="shared" si="5"/>
        <v>3</v>
      </c>
      <c r="N22" s="100">
        <f t="shared" si="10"/>
        <v>29561.4</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row>
    <row r="23" spans="1:187" s="16" customFormat="1" ht="13" x14ac:dyDescent="0.3">
      <c r="A23" s="17" t="s">
        <v>122</v>
      </c>
      <c r="B23" s="107" t="s">
        <v>40</v>
      </c>
      <c r="C23" s="124" t="s">
        <v>118</v>
      </c>
      <c r="D23" s="53">
        <f>IF(Summary!E22=Summary!$G$2,1,0)</f>
        <v>1</v>
      </c>
      <c r="E23" s="41">
        <f>IF(Summary!E22=Summary!$G$5,0,3)</f>
        <v>3</v>
      </c>
      <c r="F23" s="86">
        <f>IF(Summary!E22=Summary!$G$5,0,Population!C16)</f>
        <v>25076.1</v>
      </c>
      <c r="G23" s="42">
        <f t="shared" si="6"/>
        <v>1</v>
      </c>
      <c r="H23" s="42">
        <f t="shared" si="7"/>
        <v>3</v>
      </c>
      <c r="I23" s="97">
        <f t="shared" si="8"/>
        <v>25076.1</v>
      </c>
      <c r="J23" s="144">
        <f t="shared" si="4"/>
        <v>3</v>
      </c>
      <c r="K23" s="104">
        <f>F23</f>
        <v>25076.1</v>
      </c>
      <c r="L23" s="51">
        <f t="shared" si="9"/>
        <v>1</v>
      </c>
      <c r="M23" s="28">
        <f t="shared" si="5"/>
        <v>3</v>
      </c>
      <c r="N23" s="100">
        <f t="shared" si="10"/>
        <v>25076.1</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row>
    <row r="24" spans="1:187" s="16" customFormat="1" ht="13" x14ac:dyDescent="0.3">
      <c r="A24" s="17"/>
      <c r="B24" s="107" t="s">
        <v>39</v>
      </c>
      <c r="C24" s="124" t="s">
        <v>118</v>
      </c>
      <c r="D24" s="53">
        <f>IF(Summary!E23=Summary!$G$2,1,0)</f>
        <v>1</v>
      </c>
      <c r="E24" s="41">
        <f>IF(Summary!E23=Summary!$G$5,0,3)</f>
        <v>3</v>
      </c>
      <c r="F24" s="86">
        <f>IF(Summary!E23=Summary!$G$5,0,Population!C17)</f>
        <v>10283.200000000001</v>
      </c>
      <c r="G24" s="42">
        <f t="shared" si="6"/>
        <v>1</v>
      </c>
      <c r="H24" s="42">
        <f t="shared" si="7"/>
        <v>3</v>
      </c>
      <c r="I24" s="97">
        <f t="shared" si="8"/>
        <v>10283.200000000001</v>
      </c>
      <c r="J24" s="144">
        <f t="shared" si="4"/>
        <v>3</v>
      </c>
      <c r="K24" s="104">
        <f t="shared" si="0"/>
        <v>10283.200000000001</v>
      </c>
      <c r="L24" s="51">
        <f t="shared" si="9"/>
        <v>1</v>
      </c>
      <c r="M24" s="28">
        <f t="shared" si="5"/>
        <v>3</v>
      </c>
      <c r="N24" s="100">
        <f t="shared" si="10"/>
        <v>10283.200000000001</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row>
    <row r="25" spans="1:187" s="16" customFormat="1" ht="13.5" thickBot="1" x14ac:dyDescent="0.35">
      <c r="A25" s="112"/>
      <c r="B25" s="64" t="s">
        <v>41</v>
      </c>
      <c r="C25" s="125" t="s">
        <v>118</v>
      </c>
      <c r="D25" s="53">
        <f>IF(Summary!E24=Summary!$G$2,1,0)</f>
        <v>1</v>
      </c>
      <c r="E25" s="41">
        <f>IF(Summary!E24=Summary!$G$5,0,3)</f>
        <v>3</v>
      </c>
      <c r="F25" s="86">
        <f>IF(Summary!E24=Summary!$G$5,0,Population!C18)</f>
        <v>18020</v>
      </c>
      <c r="G25" s="42">
        <f t="shared" si="6"/>
        <v>1</v>
      </c>
      <c r="H25" s="42">
        <f t="shared" si="7"/>
        <v>3</v>
      </c>
      <c r="I25" s="97">
        <f t="shared" si="8"/>
        <v>18020</v>
      </c>
      <c r="J25" s="144">
        <f t="shared" si="4"/>
        <v>3</v>
      </c>
      <c r="K25" s="104">
        <f>F25</f>
        <v>18020</v>
      </c>
      <c r="L25" s="51">
        <f t="shared" si="9"/>
        <v>1</v>
      </c>
      <c r="M25" s="28">
        <f t="shared" si="5"/>
        <v>3</v>
      </c>
      <c r="N25" s="100">
        <f t="shared" si="10"/>
        <v>18020</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row>
    <row r="26" spans="1:187" s="16" customFormat="1" ht="13.5" thickBot="1" x14ac:dyDescent="0.35">
      <c r="A26" s="109" t="s">
        <v>42</v>
      </c>
      <c r="B26" s="110" t="s">
        <v>43</v>
      </c>
      <c r="C26" s="21" t="s">
        <v>118</v>
      </c>
      <c r="D26" s="53">
        <f>IF(Summary!E25=Summary!$G$2,1,0)</f>
        <v>1</v>
      </c>
      <c r="E26" s="41">
        <f>IF(Summary!E25=Summary!$G$5,0,3)</f>
        <v>3</v>
      </c>
      <c r="F26" s="86">
        <f>IF(Summary!E25=Summary!$G$5,0,Population!C19)</f>
        <v>10722.3</v>
      </c>
      <c r="G26" s="42">
        <f t="shared" si="6"/>
        <v>1</v>
      </c>
      <c r="H26" s="42">
        <f t="shared" si="7"/>
        <v>3</v>
      </c>
      <c r="I26" s="97">
        <f t="shared" si="8"/>
        <v>10722.3</v>
      </c>
      <c r="J26" s="145">
        <f t="shared" si="4"/>
        <v>3</v>
      </c>
      <c r="K26" s="94">
        <f t="shared" si="0"/>
        <v>10722.3</v>
      </c>
      <c r="L26" s="51">
        <f t="shared" si="9"/>
        <v>1</v>
      </c>
      <c r="M26" s="28">
        <f t="shared" si="5"/>
        <v>3</v>
      </c>
      <c r="N26" s="100">
        <f t="shared" si="10"/>
        <v>10722.3</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row>
    <row r="27" spans="1:187" s="16" customFormat="1" ht="13.5" customHeight="1" thickBot="1" x14ac:dyDescent="0.35">
      <c r="A27" s="112" t="s">
        <v>44</v>
      </c>
      <c r="B27" s="64" t="s">
        <v>123</v>
      </c>
      <c r="C27" s="18" t="s">
        <v>118</v>
      </c>
      <c r="D27" s="53">
        <f>IF(Summary!E26=Summary!$G$2,1,0)</f>
        <v>1</v>
      </c>
      <c r="E27" s="41">
        <f>IF(Summary!E26=Summary!$G$5,0,12)</f>
        <v>12</v>
      </c>
      <c r="F27" s="86">
        <f>IF(Summary!E26=Summary!$G$5,0,Population!C20)</f>
        <v>9772.7999999999993</v>
      </c>
      <c r="G27" s="42">
        <f t="shared" si="6"/>
        <v>1</v>
      </c>
      <c r="H27" s="42">
        <f t="shared" si="7"/>
        <v>12</v>
      </c>
      <c r="I27" s="97">
        <f t="shared" si="8"/>
        <v>9772.7999999999993</v>
      </c>
      <c r="J27" s="145">
        <f t="shared" si="4"/>
        <v>12</v>
      </c>
      <c r="K27" s="94">
        <f t="shared" si="0"/>
        <v>9772.7999999999993</v>
      </c>
      <c r="L27" s="51">
        <f t="shared" si="9"/>
        <v>1</v>
      </c>
      <c r="M27" s="28">
        <f t="shared" si="5"/>
        <v>12</v>
      </c>
      <c r="N27" s="100">
        <f t="shared" si="10"/>
        <v>9772.7999999999993</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row>
    <row r="28" spans="1:187" ht="13.5" thickBot="1" x14ac:dyDescent="0.35">
      <c r="A28" s="111" t="s">
        <v>46</v>
      </c>
      <c r="B28" s="63" t="s">
        <v>47</v>
      </c>
      <c r="C28" s="19" t="s">
        <v>116</v>
      </c>
      <c r="D28" s="53">
        <f>IF(Summary!E27=Summary!$G$2,1,0)</f>
        <v>0</v>
      </c>
      <c r="E28" s="41">
        <f>IF(Summary!E27=Summary!$G$5,0,12)</f>
        <v>0</v>
      </c>
      <c r="F28" s="86">
        <f>IF(Summary!E27=Summary!$G$5,0,Population!C21)</f>
        <v>0</v>
      </c>
      <c r="G28" s="42">
        <f t="shared" si="6"/>
        <v>0</v>
      </c>
      <c r="H28" s="42">
        <f t="shared" si="7"/>
        <v>0</v>
      </c>
      <c r="I28" s="97">
        <f t="shared" si="8"/>
        <v>0</v>
      </c>
      <c r="J28" s="145" t="str">
        <f t="shared" si="4"/>
        <v/>
      </c>
      <c r="K28" s="94" t="str">
        <f t="shared" si="0"/>
        <v/>
      </c>
      <c r="L28" s="51" t="str">
        <f t="shared" si="9"/>
        <v/>
      </c>
      <c r="M28" s="28" t="str">
        <f t="shared" si="5"/>
        <v/>
      </c>
      <c r="N28" s="100" t="str">
        <f t="shared" si="10"/>
        <v/>
      </c>
    </row>
    <row r="29" spans="1:187" ht="13.5" thickBot="1" x14ac:dyDescent="0.35">
      <c r="A29" s="111" t="s">
        <v>48</v>
      </c>
      <c r="B29" s="63" t="s">
        <v>49</v>
      </c>
      <c r="C29" s="19" t="s">
        <v>118</v>
      </c>
      <c r="D29" s="53">
        <f>IF(Summary!E28=Summary!$G$2,1,0)</f>
        <v>1</v>
      </c>
      <c r="E29" s="41">
        <f>IF(Summary!E28=Summary!$G$5,0,12)</f>
        <v>12</v>
      </c>
      <c r="F29" s="86">
        <f>IF(Summary!E28=Summary!$G$5,0,Population!C22)</f>
        <v>4904.2</v>
      </c>
      <c r="G29" s="42">
        <f t="shared" si="6"/>
        <v>1</v>
      </c>
      <c r="H29" s="42">
        <f t="shared" si="7"/>
        <v>12</v>
      </c>
      <c r="I29" s="97">
        <f t="shared" si="8"/>
        <v>4904.2</v>
      </c>
      <c r="J29" s="139">
        <f t="shared" si="4"/>
        <v>12</v>
      </c>
      <c r="K29" s="91">
        <f t="shared" si="0"/>
        <v>4904.2</v>
      </c>
      <c r="L29" s="51">
        <f t="shared" si="9"/>
        <v>1</v>
      </c>
      <c r="M29" s="28">
        <f t="shared" si="5"/>
        <v>12</v>
      </c>
      <c r="N29" s="100">
        <f t="shared" si="10"/>
        <v>4904.2</v>
      </c>
    </row>
    <row r="30" spans="1:187" ht="13.5" thickBot="1" x14ac:dyDescent="0.35">
      <c r="A30" s="111" t="s">
        <v>50</v>
      </c>
      <c r="B30" s="63" t="s">
        <v>51</v>
      </c>
      <c r="C30" s="19" t="s">
        <v>118</v>
      </c>
      <c r="D30" s="53">
        <f>IF(Summary!E29=Summary!$G$2,1,0)</f>
        <v>1</v>
      </c>
      <c r="E30" s="41">
        <f>IF(Summary!E29=Summary!$G$5,0,12)</f>
        <v>12</v>
      </c>
      <c r="F30" s="86">
        <f>IF(Summary!E29=Summary!$G$5,0,Population!C23)</f>
        <v>61068.4</v>
      </c>
      <c r="G30" s="42">
        <f t="shared" si="6"/>
        <v>1</v>
      </c>
      <c r="H30" s="42">
        <f t="shared" si="7"/>
        <v>12</v>
      </c>
      <c r="I30" s="97">
        <f t="shared" si="8"/>
        <v>61068.4</v>
      </c>
      <c r="J30" s="140">
        <f t="shared" si="4"/>
        <v>12</v>
      </c>
      <c r="K30" s="92">
        <f t="shared" si="0"/>
        <v>61068.4</v>
      </c>
      <c r="L30" s="51">
        <f t="shared" si="9"/>
        <v>1</v>
      </c>
      <c r="M30" s="28">
        <f t="shared" si="5"/>
        <v>12</v>
      </c>
      <c r="N30" s="100">
        <f t="shared" si="10"/>
        <v>61068.4</v>
      </c>
    </row>
    <row r="31" spans="1:187" ht="13.5" thickBot="1" x14ac:dyDescent="0.35">
      <c r="A31" s="111" t="s">
        <v>52</v>
      </c>
      <c r="B31" s="63" t="s">
        <v>53</v>
      </c>
      <c r="C31" s="19" t="s">
        <v>118</v>
      </c>
      <c r="D31" s="53">
        <f>IF(Summary!E30=Summary!$G$2,1,0)</f>
        <v>1</v>
      </c>
      <c r="E31" s="41">
        <f>IF(Summary!E30=Summary!$G$5,0,12)</f>
        <v>12</v>
      </c>
      <c r="F31" s="86">
        <f>IF(Summary!E30=Summary!$G$5,0,Population!C24)</f>
        <v>1920</v>
      </c>
      <c r="G31" s="42">
        <f t="shared" si="6"/>
        <v>1</v>
      </c>
      <c r="H31" s="42">
        <f t="shared" si="7"/>
        <v>12</v>
      </c>
      <c r="I31" s="97">
        <f t="shared" si="8"/>
        <v>1920</v>
      </c>
      <c r="J31" s="140">
        <f t="shared" si="4"/>
        <v>12</v>
      </c>
      <c r="K31" s="92">
        <f t="shared" si="0"/>
        <v>1920</v>
      </c>
      <c r="L31" s="51">
        <f t="shared" si="9"/>
        <v>1</v>
      </c>
      <c r="M31" s="28">
        <f t="shared" si="5"/>
        <v>12</v>
      </c>
      <c r="N31" s="100">
        <f t="shared" si="10"/>
        <v>1920</v>
      </c>
    </row>
    <row r="32" spans="1:187" ht="13.5" thickBot="1" x14ac:dyDescent="0.35">
      <c r="A32" s="111" t="s">
        <v>54</v>
      </c>
      <c r="B32" s="63" t="s">
        <v>55</v>
      </c>
      <c r="C32" s="19" t="s">
        <v>118</v>
      </c>
      <c r="D32" s="53">
        <f>IF(Summary!E31=Summary!$G$2,1,0)</f>
        <v>0</v>
      </c>
      <c r="E32" s="41">
        <f>IF(Summary!E31=Summary!$G$5,0,12)</f>
        <v>12</v>
      </c>
      <c r="F32" s="86">
        <f>IF(Summary!E31=Summary!$G$5,0,Population!C25)</f>
        <v>2794.2</v>
      </c>
      <c r="G32" s="42">
        <f t="shared" si="6"/>
        <v>0</v>
      </c>
      <c r="H32" s="42">
        <f t="shared" si="7"/>
        <v>0</v>
      </c>
      <c r="I32" s="97">
        <f t="shared" si="8"/>
        <v>0</v>
      </c>
      <c r="J32" s="140">
        <f t="shared" si="4"/>
        <v>12</v>
      </c>
      <c r="K32" s="92">
        <f t="shared" si="0"/>
        <v>2794.2</v>
      </c>
      <c r="L32" s="51">
        <f t="shared" si="9"/>
        <v>0</v>
      </c>
      <c r="M32" s="28">
        <f t="shared" si="5"/>
        <v>0</v>
      </c>
      <c r="N32" s="100">
        <f t="shared" si="10"/>
        <v>0</v>
      </c>
    </row>
    <row r="33" spans="1:187" s="16" customFormat="1" ht="13.5" thickBot="1" x14ac:dyDescent="0.35">
      <c r="A33" s="112" t="s">
        <v>56</v>
      </c>
      <c r="B33" s="64" t="s">
        <v>57</v>
      </c>
      <c r="C33" s="18" t="s">
        <v>118</v>
      </c>
      <c r="D33" s="53">
        <f>IF(Summary!E32=Summary!$G$2,1,0)</f>
        <v>1</v>
      </c>
      <c r="E33" s="41">
        <f>IF(Summary!E32=Summary!$G$5,0,12)</f>
        <v>12</v>
      </c>
      <c r="F33" s="86">
        <f>IF(Summary!E32=Summary!$G$5,0,Population!C26)</f>
        <v>612.20000000000005</v>
      </c>
      <c r="G33" s="42">
        <f t="shared" si="6"/>
        <v>1</v>
      </c>
      <c r="H33" s="42">
        <f t="shared" si="7"/>
        <v>12</v>
      </c>
      <c r="I33" s="97">
        <f t="shared" si="8"/>
        <v>612.20000000000005</v>
      </c>
      <c r="J33" s="140">
        <f t="shared" si="4"/>
        <v>12</v>
      </c>
      <c r="K33" s="92">
        <f t="shared" si="0"/>
        <v>612.20000000000005</v>
      </c>
      <c r="L33" s="51">
        <f t="shared" si="9"/>
        <v>1</v>
      </c>
      <c r="M33" s="28">
        <f t="shared" si="5"/>
        <v>12</v>
      </c>
      <c r="N33" s="100">
        <f t="shared" si="10"/>
        <v>612.20000000000005</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row>
    <row r="34" spans="1:187" s="16" customFormat="1" ht="13.5" thickBot="1" x14ac:dyDescent="0.35">
      <c r="A34" s="112" t="s">
        <v>58</v>
      </c>
      <c r="B34" s="64" t="s">
        <v>59</v>
      </c>
      <c r="C34" s="18" t="s">
        <v>118</v>
      </c>
      <c r="D34" s="53">
        <f>IF(Summary!E33=Summary!$G$2,1,0)</f>
        <v>0</v>
      </c>
      <c r="E34" s="41">
        <f>IF(Summary!E33=Summary!$G$5,0,12)</f>
        <v>0</v>
      </c>
      <c r="F34" s="86">
        <f>IF(Summary!E33=Summary!$G$5,0,Population!C27)</f>
        <v>0</v>
      </c>
      <c r="G34" s="42">
        <f>+D34</f>
        <v>0</v>
      </c>
      <c r="H34" s="42">
        <f t="shared" si="7"/>
        <v>0</v>
      </c>
      <c r="I34" s="97">
        <f t="shared" si="8"/>
        <v>0</v>
      </c>
      <c r="J34" s="140">
        <f t="shared" si="4"/>
        <v>0</v>
      </c>
      <c r="K34" s="92">
        <f t="shared" si="0"/>
        <v>0</v>
      </c>
      <c r="L34" s="28">
        <f t="shared" si="9"/>
        <v>0</v>
      </c>
      <c r="M34" s="28">
        <f t="shared" si="5"/>
        <v>0</v>
      </c>
      <c r="N34" s="100">
        <f t="shared" si="10"/>
        <v>0</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row>
    <row r="35" spans="1:187" s="16" customFormat="1" ht="13.5" thickBot="1" x14ac:dyDescent="0.35">
      <c r="A35" s="17" t="s">
        <v>60</v>
      </c>
      <c r="B35" s="128" t="s">
        <v>61</v>
      </c>
      <c r="C35" s="15" t="s">
        <v>116</v>
      </c>
      <c r="D35" s="53">
        <f>IF(Summary!E34=Summary!$G$2,1,0)</f>
        <v>0</v>
      </c>
      <c r="E35" s="41">
        <f>IF(Summary!E34=Summary!$G$5,0,12)</f>
        <v>0</v>
      </c>
      <c r="F35" s="86">
        <f>IF(Summary!E34=Summary!$G$5,0,Population!C28)</f>
        <v>0</v>
      </c>
      <c r="G35" s="42">
        <f t="shared" si="6"/>
        <v>0</v>
      </c>
      <c r="H35" s="42">
        <f t="shared" si="7"/>
        <v>0</v>
      </c>
      <c r="I35" s="97">
        <f t="shared" si="8"/>
        <v>0</v>
      </c>
      <c r="J35" s="140" t="str">
        <f t="shared" si="4"/>
        <v/>
      </c>
      <c r="K35" s="92" t="str">
        <f t="shared" si="0"/>
        <v/>
      </c>
      <c r="L35" s="51" t="str">
        <f t="shared" si="9"/>
        <v/>
      </c>
      <c r="M35" s="28" t="str">
        <f t="shared" si="5"/>
        <v/>
      </c>
      <c r="N35" s="100" t="str">
        <f t="shared" si="10"/>
        <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row>
    <row r="36" spans="1:187" s="16" customFormat="1" ht="13.5" thickBot="1" x14ac:dyDescent="0.35">
      <c r="A36" s="227" t="s">
        <v>62</v>
      </c>
      <c r="B36" s="129" t="s">
        <v>63</v>
      </c>
      <c r="C36" s="123" t="s">
        <v>118</v>
      </c>
      <c r="D36" s="53">
        <f>IF(Summary!E35=Summary!$G$2,1,0)</f>
        <v>1</v>
      </c>
      <c r="E36" s="41">
        <f>IF(Summary!E35=Summary!$G$5,0,11)</f>
        <v>11</v>
      </c>
      <c r="F36" s="86">
        <f>IF(Summary!E35=Summary!$G$5,0,Population!C29)</f>
        <v>17423</v>
      </c>
      <c r="G36" s="42">
        <f t="shared" si="6"/>
        <v>1</v>
      </c>
      <c r="H36" s="42">
        <f t="shared" si="7"/>
        <v>11</v>
      </c>
      <c r="I36" s="97">
        <f t="shared" si="8"/>
        <v>17423</v>
      </c>
      <c r="J36" s="139">
        <f t="shared" si="4"/>
        <v>11</v>
      </c>
      <c r="K36" s="91">
        <f t="shared" si="0"/>
        <v>17423</v>
      </c>
      <c r="L36" s="51">
        <f t="shared" si="9"/>
        <v>1</v>
      </c>
      <c r="M36" s="28">
        <f t="shared" si="5"/>
        <v>11</v>
      </c>
      <c r="N36" s="100">
        <f t="shared" si="10"/>
        <v>17423</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row>
    <row r="37" spans="1:187" s="16" customFormat="1" ht="15" customHeight="1" thickBot="1" x14ac:dyDescent="0.35">
      <c r="A37" s="228"/>
      <c r="B37" s="148" t="s">
        <v>64</v>
      </c>
      <c r="C37" s="125" t="s">
        <v>118</v>
      </c>
      <c r="D37" s="53">
        <f>IF(Summary!E36=Summary!$G$2,1,0)</f>
        <v>0</v>
      </c>
      <c r="E37" s="41">
        <f>IF(Summary!E36=Summary!$G$5,0,1)</f>
        <v>1</v>
      </c>
      <c r="F37" s="86">
        <f>IF(Summary!E36=Summary!$G$5,0,Population!C30)</f>
        <v>0</v>
      </c>
      <c r="G37" s="42">
        <f t="shared" ref="G37" si="18">+D37</f>
        <v>0</v>
      </c>
      <c r="H37" s="42">
        <f t="shared" ref="H37" si="19">$E37*G37</f>
        <v>0</v>
      </c>
      <c r="I37" s="97">
        <f t="shared" ref="I37" si="20">+F37*G37</f>
        <v>0</v>
      </c>
      <c r="J37" s="139">
        <f t="shared" si="4"/>
        <v>1</v>
      </c>
      <c r="K37" s="91">
        <f t="shared" ref="K37" si="21">+IF(C37="Yes",F37,"")</f>
        <v>0</v>
      </c>
      <c r="L37" s="51">
        <f t="shared" ref="L37" si="22">+IF(C37="Yes",G37,"")</f>
        <v>0</v>
      </c>
      <c r="M37" s="28">
        <f t="shared" ref="M37" si="23">IF(C37="Yes",$E37*L37,"")</f>
        <v>0</v>
      </c>
      <c r="N37" s="100">
        <f t="shared" ref="N37" si="24">IF(C37="Yes",$F37*L37,"")</f>
        <v>0</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row>
    <row r="38" spans="1:187" ht="13.5" thickBot="1" x14ac:dyDescent="0.35">
      <c r="A38" s="111" t="s">
        <v>65</v>
      </c>
      <c r="B38" s="63" t="s">
        <v>66</v>
      </c>
      <c r="C38" s="19" t="s">
        <v>116</v>
      </c>
      <c r="D38" s="53">
        <f>IF(Summary!E37=Summary!$G$2,1,0)</f>
        <v>1</v>
      </c>
      <c r="E38" s="41">
        <f>IF(Summary!E37=Summary!$G$5,0,12)</f>
        <v>12</v>
      </c>
      <c r="F38" s="86">
        <f>IF(Summary!E37=Summary!$G$5,0,Population!C31)</f>
        <v>4980</v>
      </c>
      <c r="G38" s="42">
        <f t="shared" si="6"/>
        <v>1</v>
      </c>
      <c r="H38" s="42">
        <f t="shared" si="7"/>
        <v>12</v>
      </c>
      <c r="I38" s="97">
        <f t="shared" si="8"/>
        <v>4980</v>
      </c>
      <c r="J38" s="139" t="str">
        <f t="shared" si="4"/>
        <v/>
      </c>
      <c r="K38" s="91" t="str">
        <f t="shared" si="0"/>
        <v/>
      </c>
      <c r="L38" s="51" t="str">
        <f t="shared" si="9"/>
        <v/>
      </c>
      <c r="M38" s="28" t="str">
        <f t="shared" si="5"/>
        <v/>
      </c>
      <c r="N38" s="100" t="str">
        <f t="shared" si="10"/>
        <v/>
      </c>
    </row>
    <row r="39" spans="1:187" s="16" customFormat="1" ht="13.5" thickBot="1" x14ac:dyDescent="0.35">
      <c r="A39" s="112" t="s">
        <v>67</v>
      </c>
      <c r="B39" s="63" t="s">
        <v>68</v>
      </c>
      <c r="C39" s="18" t="s">
        <v>118</v>
      </c>
      <c r="D39" s="53">
        <f>IF(Summary!E38=Summary!$G$2,1,0)</f>
        <v>1</v>
      </c>
      <c r="E39" s="41">
        <f>IF(Summary!E38=Summary!$G$5,0,12)</f>
        <v>12</v>
      </c>
      <c r="F39" s="86">
        <f>Population!C32</f>
        <v>37972.800000000003</v>
      </c>
      <c r="G39" s="42">
        <f t="shared" si="6"/>
        <v>1</v>
      </c>
      <c r="H39" s="42">
        <f t="shared" si="7"/>
        <v>12</v>
      </c>
      <c r="I39" s="97">
        <f t="shared" si="8"/>
        <v>37972.800000000003</v>
      </c>
      <c r="J39" s="139">
        <f t="shared" si="4"/>
        <v>12</v>
      </c>
      <c r="K39" s="91">
        <f t="shared" si="0"/>
        <v>37972.800000000003</v>
      </c>
      <c r="L39" s="51">
        <f t="shared" si="9"/>
        <v>1</v>
      </c>
      <c r="M39" s="28">
        <f t="shared" si="5"/>
        <v>12</v>
      </c>
      <c r="N39" s="100">
        <f t="shared" si="10"/>
        <v>37972.800000000003</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row>
    <row r="40" spans="1:187" s="16" customFormat="1" ht="13.5" thickBot="1" x14ac:dyDescent="0.35">
      <c r="A40" s="112" t="s">
        <v>69</v>
      </c>
      <c r="B40" s="64" t="s">
        <v>124</v>
      </c>
      <c r="C40" s="18" t="s">
        <v>118</v>
      </c>
      <c r="D40" s="53">
        <f>IF(Summary!E39=Summary!$G$2,1,0)</f>
        <v>1</v>
      </c>
      <c r="E40" s="41">
        <f>IF(Summary!E39=Summary!$G$5,0,12)</f>
        <v>12</v>
      </c>
      <c r="F40" s="86">
        <f>IF(Summary!E39=Summary!$G$5,0,Population!C33)</f>
        <v>10276.6</v>
      </c>
      <c r="G40" s="42">
        <f t="shared" si="6"/>
        <v>1</v>
      </c>
      <c r="H40" s="42">
        <f t="shared" si="7"/>
        <v>12</v>
      </c>
      <c r="I40" s="97">
        <f t="shared" si="8"/>
        <v>10276.6</v>
      </c>
      <c r="J40" s="140">
        <f t="shared" si="4"/>
        <v>12</v>
      </c>
      <c r="K40" s="92">
        <f t="shared" si="0"/>
        <v>10276.6</v>
      </c>
      <c r="L40" s="51">
        <f t="shared" si="9"/>
        <v>1</v>
      </c>
      <c r="M40" s="28">
        <f t="shared" si="5"/>
        <v>12</v>
      </c>
      <c r="N40" s="100">
        <f t="shared" si="10"/>
        <v>10276.6</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row>
    <row r="41" spans="1:187" s="16" customFormat="1" ht="13.5" thickBot="1" x14ac:dyDescent="0.35">
      <c r="A41" s="112" t="s">
        <v>71</v>
      </c>
      <c r="B41" s="64" t="s">
        <v>72</v>
      </c>
      <c r="C41" s="18" t="s">
        <v>118</v>
      </c>
      <c r="D41" s="53">
        <f>IF(Summary!E40=Summary!$G$2,1,0)</f>
        <v>1</v>
      </c>
      <c r="E41" s="41">
        <f>IF(Summary!E40=Summary!$G$5,0,12)</f>
        <v>12</v>
      </c>
      <c r="F41" s="86">
        <f>IF(Summary!E40=Summary!$G$5,0,Population!C34)</f>
        <v>19405.2</v>
      </c>
      <c r="G41" s="42">
        <f t="shared" si="6"/>
        <v>1</v>
      </c>
      <c r="H41" s="42">
        <f t="shared" si="7"/>
        <v>12</v>
      </c>
      <c r="I41" s="97">
        <f t="shared" si="8"/>
        <v>19405.2</v>
      </c>
      <c r="J41" s="139">
        <f t="shared" si="4"/>
        <v>12</v>
      </c>
      <c r="K41" s="91">
        <f t="shared" si="0"/>
        <v>19405.2</v>
      </c>
      <c r="L41" s="51">
        <f t="shared" si="9"/>
        <v>1</v>
      </c>
      <c r="M41" s="28">
        <f t="shared" si="5"/>
        <v>12</v>
      </c>
      <c r="N41" s="100">
        <f t="shared" si="10"/>
        <v>19405.2</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row>
    <row r="42" spans="1:187" s="16" customFormat="1" ht="13.5" thickBot="1" x14ac:dyDescent="0.35">
      <c r="A42" s="112" t="s">
        <v>73</v>
      </c>
      <c r="B42" s="64" t="s">
        <v>74</v>
      </c>
      <c r="C42" s="18" t="s">
        <v>116</v>
      </c>
      <c r="D42" s="53">
        <f>IF(Summary!E41=Summary!$G$2,1,0)</f>
        <v>0</v>
      </c>
      <c r="E42" s="41">
        <f>IF(Summary!E41=Summary!$G$5,0,12)</f>
        <v>0</v>
      </c>
      <c r="F42" s="86">
        <f>IF(Summary!E41=Summary!$G$5,0,Population!C35)</f>
        <v>0</v>
      </c>
      <c r="G42" s="42">
        <f t="shared" si="6"/>
        <v>0</v>
      </c>
      <c r="H42" s="42">
        <f t="shared" si="7"/>
        <v>0</v>
      </c>
      <c r="I42" s="97">
        <f t="shared" si="8"/>
        <v>0</v>
      </c>
      <c r="J42" s="139" t="str">
        <f t="shared" si="4"/>
        <v/>
      </c>
      <c r="K42" s="91" t="str">
        <f t="shared" si="0"/>
        <v/>
      </c>
      <c r="L42" s="51" t="str">
        <f t="shared" si="9"/>
        <v/>
      </c>
      <c r="M42" s="28" t="str">
        <f t="shared" si="5"/>
        <v/>
      </c>
      <c r="N42" s="100" t="str">
        <f t="shared" si="10"/>
        <v/>
      </c>
      <c r="O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row>
    <row r="43" spans="1:187" s="16" customFormat="1" ht="13.5" thickBot="1" x14ac:dyDescent="0.35">
      <c r="A43" s="112" t="s">
        <v>75</v>
      </c>
      <c r="B43" s="64" t="s">
        <v>76</v>
      </c>
      <c r="C43" s="18" t="s">
        <v>118</v>
      </c>
      <c r="D43" s="53">
        <f>IF(Summary!E42=Summary!$G$2,1,0)</f>
        <v>0</v>
      </c>
      <c r="E43" s="41">
        <f>IF(Summary!E42=Summary!$G$5,0,12)</f>
        <v>12</v>
      </c>
      <c r="F43" s="86">
        <f>IF(Summary!E42=Summary!$G$5,0,Population!C36)</f>
        <v>5450.4</v>
      </c>
      <c r="G43" s="42">
        <f t="shared" si="6"/>
        <v>0</v>
      </c>
      <c r="H43" s="42">
        <f t="shared" si="7"/>
        <v>0</v>
      </c>
      <c r="I43" s="97">
        <f t="shared" si="8"/>
        <v>0</v>
      </c>
      <c r="J43" s="139">
        <f t="shared" si="4"/>
        <v>12</v>
      </c>
      <c r="K43" s="91">
        <f t="shared" si="0"/>
        <v>5450.4</v>
      </c>
      <c r="L43" s="51">
        <f t="shared" si="9"/>
        <v>0</v>
      </c>
      <c r="M43" s="28">
        <f t="shared" si="5"/>
        <v>0</v>
      </c>
      <c r="N43" s="100">
        <f t="shared" si="10"/>
        <v>0</v>
      </c>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row>
    <row r="44" spans="1:187" s="16" customFormat="1" ht="13.5" thickBot="1" x14ac:dyDescent="0.35">
      <c r="A44" s="112" t="s">
        <v>77</v>
      </c>
      <c r="B44" s="64" t="s">
        <v>78</v>
      </c>
      <c r="C44" s="18" t="s">
        <v>118</v>
      </c>
      <c r="D44" s="53">
        <f>IF(Summary!E43=Summary!$G$2,1,0)</f>
        <v>1</v>
      </c>
      <c r="E44" s="41">
        <f>IF(Summary!E43=Summary!$G$5,0,12)</f>
        <v>12</v>
      </c>
      <c r="F44" s="86">
        <f>IF(Summary!E43=Summary!$G$5,0,Population!C37)</f>
        <v>2080.9</v>
      </c>
      <c r="G44" s="42">
        <f t="shared" si="6"/>
        <v>1</v>
      </c>
      <c r="H44" s="42">
        <f t="shared" si="7"/>
        <v>12</v>
      </c>
      <c r="I44" s="97">
        <f t="shared" si="8"/>
        <v>2080.9</v>
      </c>
      <c r="J44" s="139">
        <f t="shared" si="4"/>
        <v>12</v>
      </c>
      <c r="K44" s="91">
        <f t="shared" si="0"/>
        <v>2080.9</v>
      </c>
      <c r="L44" s="51">
        <f t="shared" si="9"/>
        <v>1</v>
      </c>
      <c r="M44" s="28">
        <f t="shared" si="5"/>
        <v>12</v>
      </c>
      <c r="N44" s="100">
        <f t="shared" si="10"/>
        <v>2080.9</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row>
    <row r="45" spans="1:187" s="16" customFormat="1" ht="13.5" thickBot="1" x14ac:dyDescent="0.35">
      <c r="A45" s="112" t="s">
        <v>79</v>
      </c>
      <c r="B45" s="64" t="s">
        <v>125</v>
      </c>
      <c r="C45" s="18" t="s">
        <v>118</v>
      </c>
      <c r="D45" s="53">
        <f>IF(Summary!E44=Summary!$G$2,1,0)</f>
        <v>1</v>
      </c>
      <c r="E45" s="41">
        <f>IF(Summary!E44=Summary!$G$5,0,12)</f>
        <v>12</v>
      </c>
      <c r="F45" s="86">
        <f>IF(Summary!E44=Summary!$G$5,0,Population!C38)</f>
        <v>46934.6</v>
      </c>
      <c r="G45" s="42">
        <f t="shared" si="6"/>
        <v>1</v>
      </c>
      <c r="H45" s="42">
        <f t="shared" si="7"/>
        <v>12</v>
      </c>
      <c r="I45" s="97">
        <f t="shared" si="8"/>
        <v>46934.6</v>
      </c>
      <c r="J45" s="139">
        <f t="shared" si="4"/>
        <v>12</v>
      </c>
      <c r="K45" s="91">
        <f t="shared" si="0"/>
        <v>46934.6</v>
      </c>
      <c r="L45" s="51">
        <f t="shared" si="9"/>
        <v>1</v>
      </c>
      <c r="M45" s="28">
        <f t="shared" si="5"/>
        <v>12</v>
      </c>
      <c r="N45" s="100">
        <f t="shared" si="10"/>
        <v>46934.6</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row>
    <row r="46" spans="1:187" ht="13.5" thickBot="1" x14ac:dyDescent="0.35">
      <c r="A46" s="111" t="s">
        <v>81</v>
      </c>
      <c r="B46" s="63" t="s">
        <v>82</v>
      </c>
      <c r="C46" s="19" t="s">
        <v>118</v>
      </c>
      <c r="D46" s="53">
        <f>IF(Summary!E45=Summary!$G$2,1,0)</f>
        <v>1</v>
      </c>
      <c r="E46" s="41">
        <f>IF(Summary!E45=Summary!$G$5,0,12)</f>
        <v>12</v>
      </c>
      <c r="F46" s="86">
        <f>IF(Summary!E45=Summary!$G$5,0,Population!C39)</f>
        <v>10243</v>
      </c>
      <c r="G46" s="42">
        <f t="shared" si="6"/>
        <v>1</v>
      </c>
      <c r="H46" s="42">
        <f t="shared" si="7"/>
        <v>12</v>
      </c>
      <c r="I46" s="97">
        <f t="shared" si="8"/>
        <v>10243</v>
      </c>
      <c r="J46" s="139">
        <f t="shared" si="4"/>
        <v>12</v>
      </c>
      <c r="K46" s="91">
        <f t="shared" si="0"/>
        <v>10243</v>
      </c>
      <c r="L46" s="51">
        <f t="shared" si="9"/>
        <v>1</v>
      </c>
      <c r="M46" s="28">
        <f t="shared" si="5"/>
        <v>12</v>
      </c>
      <c r="N46" s="100">
        <f t="shared" si="10"/>
        <v>10243</v>
      </c>
    </row>
    <row r="47" spans="1:187" s="16" customFormat="1" ht="13.5" thickBot="1" x14ac:dyDescent="0.35">
      <c r="A47" s="112" t="s">
        <v>83</v>
      </c>
      <c r="B47" s="64" t="s">
        <v>84</v>
      </c>
      <c r="C47" s="18" t="s">
        <v>116</v>
      </c>
      <c r="D47" s="53">
        <f>IF(Summary!E46=Summary!$G$2,1,0)</f>
        <v>1</v>
      </c>
      <c r="E47" s="41">
        <f>IF(Summary!E46=Summary!$G$5,0,12)</f>
        <v>12</v>
      </c>
      <c r="F47" s="86">
        <f>IF(Summary!E46=Summary!$G$5,0,Population!C40)</f>
        <v>8035.4</v>
      </c>
      <c r="G47" s="42">
        <f t="shared" si="6"/>
        <v>1</v>
      </c>
      <c r="H47" s="42">
        <f t="shared" si="7"/>
        <v>12</v>
      </c>
      <c r="I47" s="97">
        <f t="shared" si="8"/>
        <v>8035.4</v>
      </c>
      <c r="J47" s="139" t="str">
        <f t="shared" si="4"/>
        <v/>
      </c>
      <c r="K47" s="91" t="str">
        <f t="shared" si="0"/>
        <v/>
      </c>
      <c r="L47" s="51" t="str">
        <f t="shared" si="9"/>
        <v/>
      </c>
      <c r="M47" s="28" t="str">
        <f t="shared" si="5"/>
        <v/>
      </c>
      <c r="N47" s="100" t="str">
        <f t="shared" si="10"/>
        <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row>
    <row r="48" spans="1:187" s="16" customFormat="1" ht="31.4" customHeight="1" thickBot="1" x14ac:dyDescent="0.35">
      <c r="A48" s="112" t="s">
        <v>85</v>
      </c>
      <c r="B48" s="64" t="s">
        <v>86</v>
      </c>
      <c r="C48" s="18" t="s">
        <v>116</v>
      </c>
      <c r="D48" s="53">
        <f>IF(Summary!E47=Summary!$G$2,1,0)</f>
        <v>0</v>
      </c>
      <c r="E48" s="41">
        <f>IF(Summary!E47=Summary!$G$5,0,12)</f>
        <v>0</v>
      </c>
      <c r="F48" s="86">
        <f>IF(Summary!E47=Summary!$G$5,0,Population!C41)</f>
        <v>0</v>
      </c>
      <c r="G48" s="42">
        <f t="shared" si="6"/>
        <v>0</v>
      </c>
      <c r="H48" s="42">
        <f t="shared" si="7"/>
        <v>0</v>
      </c>
      <c r="I48" s="97">
        <f t="shared" si="8"/>
        <v>0</v>
      </c>
      <c r="J48" s="140" t="str">
        <f t="shared" si="4"/>
        <v/>
      </c>
      <c r="K48" s="92" t="str">
        <f t="shared" si="0"/>
        <v/>
      </c>
      <c r="L48" s="51" t="str">
        <f t="shared" si="9"/>
        <v/>
      </c>
      <c r="M48" s="28" t="str">
        <f t="shared" si="5"/>
        <v/>
      </c>
      <c r="N48" s="100" t="str">
        <f t="shared" si="10"/>
        <v/>
      </c>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row>
    <row r="49" spans="1:14" ht="13.5" customHeight="1" thickBot="1" x14ac:dyDescent="0.35">
      <c r="A49" s="218" t="s">
        <v>126</v>
      </c>
      <c r="B49" s="113" t="s">
        <v>88</v>
      </c>
      <c r="C49" s="22" t="s">
        <v>118</v>
      </c>
      <c r="D49" s="53">
        <f>IF(Summary!E48=Summary!$G$2,1,0)</f>
        <v>1</v>
      </c>
      <c r="E49" s="41">
        <f>IF(Summary!E48=Summary!$G$5,0,12)</f>
        <v>12</v>
      </c>
      <c r="F49" s="86">
        <f>IF(Summary!E48=Summary!$G$5,0,Population!C42)</f>
        <v>66647.100000000006</v>
      </c>
      <c r="G49" s="42">
        <f t="shared" si="6"/>
        <v>1</v>
      </c>
      <c r="H49" s="42">
        <f t="shared" si="7"/>
        <v>12</v>
      </c>
      <c r="I49" s="97">
        <f t="shared" si="8"/>
        <v>66647.100000000006</v>
      </c>
      <c r="J49" s="139">
        <f t="shared" si="4"/>
        <v>12</v>
      </c>
      <c r="K49" s="91">
        <f t="shared" si="0"/>
        <v>66647.100000000006</v>
      </c>
      <c r="L49" s="51">
        <f t="shared" si="9"/>
        <v>1</v>
      </c>
      <c r="M49" s="28">
        <f t="shared" si="5"/>
        <v>12</v>
      </c>
      <c r="N49" s="100">
        <f t="shared" si="10"/>
        <v>66647.100000000006</v>
      </c>
    </row>
    <row r="50" spans="1:14" ht="78.5" thickBot="1" x14ac:dyDescent="0.35">
      <c r="A50" s="219"/>
      <c r="B50" s="147" t="s">
        <v>127</v>
      </c>
      <c r="C50" s="22"/>
      <c r="D50" s="53"/>
      <c r="E50" s="41"/>
      <c r="F50" s="87"/>
      <c r="G50" s="42"/>
      <c r="H50" s="42"/>
      <c r="I50" s="97"/>
      <c r="J50" s="47" t="s">
        <v>128</v>
      </c>
      <c r="K50" s="91" t="str">
        <f t="shared" si="0"/>
        <v/>
      </c>
      <c r="L50" s="51" t="str">
        <f t="shared" si="9"/>
        <v/>
      </c>
      <c r="M50" s="28" t="str">
        <f t="shared" si="5"/>
        <v/>
      </c>
      <c r="N50" s="100" t="str">
        <f t="shared" si="10"/>
        <v/>
      </c>
    </row>
    <row r="51" spans="1:14" ht="13" x14ac:dyDescent="0.3">
      <c r="A51" s="219"/>
      <c r="B51" s="113" t="s">
        <v>129</v>
      </c>
      <c r="C51" s="22"/>
      <c r="D51" s="53"/>
      <c r="E51" s="41"/>
      <c r="F51" s="87"/>
      <c r="G51" s="42"/>
      <c r="H51" s="42"/>
      <c r="I51" s="97"/>
      <c r="J51" s="46"/>
      <c r="K51" s="90"/>
      <c r="L51" s="51"/>
      <c r="M51" s="28"/>
      <c r="N51" s="100"/>
    </row>
    <row r="52" spans="1:14" ht="13.5" thickBot="1" x14ac:dyDescent="0.35">
      <c r="A52" s="219"/>
      <c r="B52" s="147" t="s">
        <v>130</v>
      </c>
      <c r="C52" s="22"/>
      <c r="D52" s="53"/>
      <c r="E52" s="43"/>
      <c r="F52" s="87"/>
      <c r="G52" s="42"/>
      <c r="H52" s="42"/>
      <c r="I52" s="97"/>
      <c r="J52" s="48" t="s">
        <v>128</v>
      </c>
      <c r="K52" s="95" t="str">
        <f t="shared" si="0"/>
        <v/>
      </c>
      <c r="L52" s="51" t="str">
        <f t="shared" si="9"/>
        <v/>
      </c>
      <c r="M52" s="28" t="str">
        <f t="shared" si="5"/>
        <v/>
      </c>
      <c r="N52" s="29" t="str">
        <f t="shared" si="10"/>
        <v/>
      </c>
    </row>
    <row r="53" spans="1:14" ht="13" x14ac:dyDescent="0.3">
      <c r="A53" s="220" t="s">
        <v>131</v>
      </c>
      <c r="B53" s="218"/>
      <c r="C53" s="15"/>
      <c r="D53" s="15"/>
      <c r="E53" s="43"/>
      <c r="F53" s="87"/>
      <c r="G53" s="44"/>
      <c r="H53" s="44"/>
      <c r="I53" s="98"/>
      <c r="J53" s="49"/>
      <c r="K53" s="96"/>
      <c r="L53" s="31"/>
      <c r="M53" s="31"/>
      <c r="N53" s="30"/>
    </row>
    <row r="54" spans="1:14" ht="13.5" thickBot="1" x14ac:dyDescent="0.35">
      <c r="A54" s="221"/>
      <c r="B54" s="222"/>
      <c r="C54" s="14"/>
      <c r="D54" s="14"/>
      <c r="E54" s="45">
        <f>SUM(E8:E53)</f>
        <v>349</v>
      </c>
      <c r="F54" s="88">
        <f>SUM(F8:F52)</f>
        <v>532095.10000000009</v>
      </c>
      <c r="G54" s="58">
        <f>SUM(G8:G52)</f>
        <v>31</v>
      </c>
      <c r="H54" s="59">
        <f>SUM(H8:H52)</f>
        <v>311</v>
      </c>
      <c r="I54" s="99">
        <f>SUM(I8:I52)</f>
        <v>516850.5</v>
      </c>
      <c r="J54" s="50">
        <f>SUM(J8:J53)</f>
        <v>303</v>
      </c>
      <c r="K54" s="114">
        <f>SUM(K8:K53)</f>
        <v>512748.4</v>
      </c>
      <c r="L54" s="60">
        <f>SUM(L8:L52)</f>
        <v>27</v>
      </c>
      <c r="M54" s="61">
        <f>SUM(M8:M52)</f>
        <v>265</v>
      </c>
      <c r="N54" s="101">
        <f>SUM(N8:N52)</f>
        <v>497503.80000000005</v>
      </c>
    </row>
    <row r="55" spans="1:14" x14ac:dyDescent="0.25">
      <c r="A55" s="3"/>
      <c r="F55" s="89"/>
      <c r="I55" s="4"/>
    </row>
    <row r="56" spans="1:14" ht="13.5" thickBot="1" x14ac:dyDescent="0.35">
      <c r="A56" s="5"/>
      <c r="B56" s="6"/>
      <c r="C56" s="6"/>
      <c r="D56" s="6"/>
      <c r="E56" s="6"/>
      <c r="F56" s="6"/>
      <c r="G56" s="7"/>
      <c r="H56" s="7">
        <f>H54/E54</f>
        <v>0.89111747851002865</v>
      </c>
      <c r="I56" s="8">
        <f>I54/F54</f>
        <v>0.97134985832419785</v>
      </c>
      <c r="J56" s="5"/>
      <c r="K56" s="52"/>
      <c r="L56" s="7"/>
      <c r="M56" s="7">
        <f>M54/J54</f>
        <v>0.87458745874587462</v>
      </c>
      <c r="N56" s="8">
        <f>N54/K54</f>
        <v>0.97026884920557532</v>
      </c>
    </row>
    <row r="58" spans="1:14" x14ac:dyDescent="0.25">
      <c r="I58" s="1"/>
    </row>
    <row r="59" spans="1:14" x14ac:dyDescent="0.25">
      <c r="B59" s="62"/>
      <c r="M59" s="81"/>
    </row>
    <row r="60" spans="1:14" ht="13" x14ac:dyDescent="0.25">
      <c r="G60" s="86">
        <f>IF(Summary!F59=Summary!$G$5,0,Population!D54)</f>
        <v>0</v>
      </c>
    </row>
    <row r="61" spans="1:14" x14ac:dyDescent="0.25">
      <c r="F61" s="2"/>
    </row>
    <row r="65" spans="2:2" x14ac:dyDescent="0.25">
      <c r="B65" s="62"/>
    </row>
    <row r="67" spans="2:2" x14ac:dyDescent="0.25">
      <c r="B67" s="62"/>
    </row>
    <row r="71" spans="2:2" x14ac:dyDescent="0.25">
      <c r="B71" s="62"/>
    </row>
  </sheetData>
  <autoFilter ref="C6:C54" xr:uid="{00000000-0009-0000-0000-000002000000}"/>
  <mergeCells count="12">
    <mergeCell ref="A49:A52"/>
    <mergeCell ref="A53:A54"/>
    <mergeCell ref="B53:B54"/>
    <mergeCell ref="A6:A7"/>
    <mergeCell ref="B6:B7"/>
    <mergeCell ref="A9:A10"/>
    <mergeCell ref="A36:A37"/>
    <mergeCell ref="E5:I5"/>
    <mergeCell ref="J5:N5"/>
    <mergeCell ref="A1:I1"/>
    <mergeCell ref="A2:I2"/>
    <mergeCell ref="A3:I3"/>
  </mergeCells>
  <phoneticPr fontId="0" type="noConversion"/>
  <hyperlinks>
    <hyperlink ref="F7" location="_ftn1" display="_ftn1" xr:uid="{00000000-0004-0000-0200-000000000000}"/>
    <hyperlink ref="K7" location="_ftn1" display="_ftn1" xr:uid="{00000000-0004-0000-0200-000001000000}"/>
  </hyperlinks>
  <printOptions horizontalCentered="1"/>
  <pageMargins left="0.19685039370078741" right="0.19685039370078741" top="0.35433070866141736" bottom="0.15748031496062992" header="0.31496062992125984" footer="0.31496062992125984"/>
  <pageSetup paperSize="9" scale="75" orientation="landscape" copies="4" r:id="rId1"/>
  <headerFooter>
    <oddHeader>&amp;L&amp;G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E71"/>
  <sheetViews>
    <sheetView zoomScale="85" zoomScaleNormal="85" workbookViewId="0">
      <pane ySplit="6" topLeftCell="A17" activePane="bottomLeft" state="frozen"/>
      <selection pane="bottomLeft" activeCell="A23" sqref="A23:XFD23"/>
    </sheetView>
  </sheetViews>
  <sheetFormatPr defaultColWidth="9" defaultRowHeight="12.5" x14ac:dyDescent="0.25"/>
  <cols>
    <col min="1" max="1" width="15.81640625" style="1" customWidth="1"/>
    <col min="2" max="2" width="70.453125" style="1" customWidth="1"/>
    <col min="3" max="3" width="9.1796875" style="1" customWidth="1"/>
    <col min="4" max="4" width="11.1796875" style="1" customWidth="1"/>
    <col min="5" max="6" width="11.54296875" style="1" bestFit="1" customWidth="1"/>
    <col min="7" max="7" width="6.81640625" style="1" bestFit="1" customWidth="1"/>
    <col min="8" max="8" width="12.54296875" style="1" bestFit="1" customWidth="1"/>
    <col min="9" max="9" width="12.54296875" style="9" bestFit="1" customWidth="1"/>
    <col min="10" max="10" width="15.453125" style="1" bestFit="1" customWidth="1"/>
    <col min="11" max="11" width="13.54296875" style="1" bestFit="1" customWidth="1"/>
    <col min="12" max="12" width="8.81640625" style="1" customWidth="1"/>
    <col min="13" max="14" width="13.54296875" style="1" customWidth="1"/>
    <col min="15" max="15" width="12.54296875" style="1" bestFit="1" customWidth="1"/>
    <col min="16" max="16384" width="9" style="1"/>
  </cols>
  <sheetData>
    <row r="1" spans="1:187" s="10" customFormat="1" ht="18" x14ac:dyDescent="0.4">
      <c r="A1" s="216"/>
      <c r="B1" s="216"/>
      <c r="C1" s="216"/>
      <c r="D1" s="216"/>
      <c r="E1" s="216"/>
      <c r="F1" s="216"/>
      <c r="G1" s="216"/>
      <c r="H1" s="216"/>
      <c r="I1" s="216"/>
    </row>
    <row r="2" spans="1:187" s="10" customFormat="1" ht="18" x14ac:dyDescent="0.4">
      <c r="A2" s="216" t="s">
        <v>103</v>
      </c>
      <c r="B2" s="216"/>
      <c r="C2" s="216"/>
      <c r="D2" s="216"/>
      <c r="E2" s="216"/>
      <c r="F2" s="216"/>
      <c r="G2" s="216"/>
      <c r="H2" s="216"/>
      <c r="I2" s="216"/>
    </row>
    <row r="3" spans="1:187" s="10" customFormat="1" ht="20" x14ac:dyDescent="0.4">
      <c r="A3" s="217"/>
      <c r="B3" s="217"/>
      <c r="C3" s="217"/>
      <c r="D3" s="217"/>
      <c r="E3" s="217"/>
      <c r="F3" s="217"/>
      <c r="G3" s="217"/>
      <c r="H3" s="217"/>
      <c r="I3" s="217"/>
    </row>
    <row r="4" spans="1:187" s="11" customFormat="1" ht="20" x14ac:dyDescent="0.4">
      <c r="B4" s="68" t="s">
        <v>104</v>
      </c>
    </row>
    <row r="5" spans="1:187" ht="13.5" thickBot="1" x14ac:dyDescent="0.35">
      <c r="A5" s="6"/>
      <c r="B5" s="6"/>
      <c r="C5" s="6"/>
      <c r="E5" s="211" t="s">
        <v>105</v>
      </c>
      <c r="F5" s="212"/>
      <c r="G5" s="212"/>
      <c r="H5" s="212"/>
      <c r="I5" s="213"/>
      <c r="J5" s="214" t="s">
        <v>106</v>
      </c>
      <c r="K5" s="215"/>
      <c r="L5" s="215"/>
      <c r="M5" s="215"/>
      <c r="N5" s="215"/>
    </row>
    <row r="6" spans="1:187" ht="39" x14ac:dyDescent="0.3">
      <c r="A6" s="223" t="s">
        <v>4</v>
      </c>
      <c r="B6" s="223" t="s">
        <v>5</v>
      </c>
      <c r="C6" s="12" t="s">
        <v>107</v>
      </c>
      <c r="D6" s="54" t="s">
        <v>108</v>
      </c>
      <c r="E6" s="32" t="s">
        <v>109</v>
      </c>
      <c r="F6" s="33" t="s">
        <v>110</v>
      </c>
      <c r="G6" s="34" t="s">
        <v>111</v>
      </c>
      <c r="H6" s="34" t="s">
        <v>112</v>
      </c>
      <c r="I6" s="35" t="s">
        <v>113</v>
      </c>
      <c r="J6" s="23" t="str">
        <f>+E6</f>
        <v>First Part of the Voting power</v>
      </c>
      <c r="K6" s="24" t="s">
        <v>110</v>
      </c>
      <c r="L6" s="55" t="s">
        <v>111</v>
      </c>
      <c r="M6" s="56" t="s">
        <v>112</v>
      </c>
      <c r="N6" s="57" t="s">
        <v>113</v>
      </c>
    </row>
    <row r="7" spans="1:187" ht="39.5" thickBot="1" x14ac:dyDescent="0.35">
      <c r="A7" s="224"/>
      <c r="B7" s="224"/>
      <c r="C7" s="13"/>
      <c r="D7" s="13"/>
      <c r="E7" s="36" t="s">
        <v>114</v>
      </c>
      <c r="F7" s="37" t="s">
        <v>115</v>
      </c>
      <c r="G7" s="38"/>
      <c r="H7" s="39"/>
      <c r="I7" s="40"/>
      <c r="J7" s="25"/>
      <c r="K7" s="26" t="s">
        <v>115</v>
      </c>
      <c r="L7" s="27"/>
      <c r="M7" s="27"/>
      <c r="N7" s="25"/>
    </row>
    <row r="8" spans="1:187" ht="13.5" thickBot="1" x14ac:dyDescent="0.35">
      <c r="A8" s="112" t="s">
        <v>10</v>
      </c>
      <c r="B8" s="64" t="s">
        <v>11</v>
      </c>
      <c r="C8" s="19" t="s">
        <v>116</v>
      </c>
      <c r="D8" s="53">
        <f>IF(Summary!F7=Summary!$G$2,1,0)</f>
        <v>0</v>
      </c>
      <c r="E8" s="41">
        <f>IF(Summary!E7=Summary!$G$5,0,10)</f>
        <v>10</v>
      </c>
      <c r="F8" s="86">
        <f>IF(Summary!E7=Summary!$G$5,0,Population!C1)</f>
        <v>2800.1</v>
      </c>
      <c r="G8" s="42">
        <f>+D8</f>
        <v>0</v>
      </c>
      <c r="H8" s="42">
        <f>$E8*G8</f>
        <v>0</v>
      </c>
      <c r="I8" s="97">
        <f>+F8*G8</f>
        <v>0</v>
      </c>
      <c r="J8" s="115" t="str">
        <f>+IF(C8="Yes",E8,"")</f>
        <v/>
      </c>
      <c r="K8" s="115" t="str">
        <f t="shared" ref="K8:K52" si="0">+IF(C8="Yes",F8,"")</f>
        <v/>
      </c>
      <c r="L8" s="51" t="str">
        <f t="shared" ref="L8:L52" si="1">+IF(C8="Yes",G8,"")</f>
        <v/>
      </c>
      <c r="M8" s="28" t="str">
        <f t="shared" ref="M8:M52" si="2">IF(C8="Yes",$E8*L8,"")</f>
        <v/>
      </c>
      <c r="N8" s="100" t="str">
        <f t="shared" ref="N8" si="3">IF(C8="Yes",$F8*L8,"")</f>
        <v/>
      </c>
    </row>
    <row r="9" spans="1:187" s="16" customFormat="1" ht="13" x14ac:dyDescent="0.3">
      <c r="A9" s="225" t="s">
        <v>12</v>
      </c>
      <c r="B9" s="107" t="s">
        <v>117</v>
      </c>
      <c r="C9" s="136" t="s">
        <v>118</v>
      </c>
      <c r="D9" s="53">
        <f>IF(Summary!F8=Summary!$G$2,1,0)</f>
        <v>0</v>
      </c>
      <c r="E9" s="41">
        <f>IF(Summary!E8=Summary!$G$5,0,10)</f>
        <v>10</v>
      </c>
      <c r="F9" s="86">
        <f>IF(Summary!E8=Summary!$G$5,0,Population!C2)</f>
        <v>8448.4</v>
      </c>
      <c r="G9" s="42">
        <f>+D9</f>
        <v>0</v>
      </c>
      <c r="H9" s="42">
        <f>$E9*G9</f>
        <v>0</v>
      </c>
      <c r="I9" s="97">
        <f>+F9*G9</f>
        <v>0</v>
      </c>
      <c r="J9" s="138">
        <f t="shared" ref="J9:J49" si="4">+IF(C9="Yes",E9,"")</f>
        <v>10</v>
      </c>
      <c r="K9" s="90">
        <f t="shared" si="0"/>
        <v>8448.4</v>
      </c>
      <c r="L9" s="51">
        <f t="shared" si="1"/>
        <v>0</v>
      </c>
      <c r="M9" s="28">
        <f t="shared" si="2"/>
        <v>0</v>
      </c>
      <c r="N9" s="100">
        <f>IF(C9="Yes",$F9*L9,"")</f>
        <v>0</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row>
    <row r="10" spans="1:187" s="16" customFormat="1" ht="13.5" thickBot="1" x14ac:dyDescent="0.35">
      <c r="A10" s="226"/>
      <c r="B10" s="64" t="s">
        <v>119</v>
      </c>
      <c r="C10" s="19" t="s">
        <v>118</v>
      </c>
      <c r="D10" s="53">
        <f>IF(Summary!F9=Summary!$G$2,1,0)</f>
        <v>0</v>
      </c>
      <c r="E10" s="41">
        <f>IF(Summary!E9=Summary!$G$5,0,2)</f>
        <v>2</v>
      </c>
      <c r="F10" s="86">
        <f>IF(Summary!E9=Summary!$G$5,0,Population!C3)</f>
        <v>393.6</v>
      </c>
      <c r="G10" s="42">
        <f t="shared" ref="G10:G49" si="5">+D10</f>
        <v>0</v>
      </c>
      <c r="H10" s="42">
        <f t="shared" ref="H10:H49" si="6">$E10*G10</f>
        <v>0</v>
      </c>
      <c r="I10" s="97">
        <f t="shared" ref="I10:I49" si="7">+F10*G10</f>
        <v>0</v>
      </c>
      <c r="J10" s="139">
        <f t="shared" si="4"/>
        <v>2</v>
      </c>
      <c r="K10" s="91">
        <f t="shared" si="0"/>
        <v>393.6</v>
      </c>
      <c r="L10" s="51">
        <f t="shared" si="1"/>
        <v>0</v>
      </c>
      <c r="M10" s="28">
        <f t="shared" si="2"/>
        <v>0</v>
      </c>
      <c r="N10" s="100">
        <f t="shared" ref="N10:N52" si="8">IF(C10="Yes",$F10*L10,"")</f>
        <v>0</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row>
    <row r="11" spans="1:187" ht="13.5" thickBot="1" x14ac:dyDescent="0.35">
      <c r="A11" s="111" t="s">
        <v>15</v>
      </c>
      <c r="B11" s="63" t="s">
        <v>16</v>
      </c>
      <c r="C11" s="19" t="s">
        <v>118</v>
      </c>
      <c r="D11" s="53">
        <f>IF(Summary!F10=Summary!$G$2,1,0)</f>
        <v>0</v>
      </c>
      <c r="E11" s="41">
        <f>IF(Summary!E10=Summary!$G$5,0,12)</f>
        <v>12</v>
      </c>
      <c r="F11" s="86">
        <f>IF(Summary!E10=Summary!$G$5,0,Population!C4)</f>
        <v>11467.9</v>
      </c>
      <c r="G11" s="42">
        <f t="shared" si="5"/>
        <v>0</v>
      </c>
      <c r="H11" s="42">
        <f t="shared" si="6"/>
        <v>0</v>
      </c>
      <c r="I11" s="97">
        <f t="shared" si="7"/>
        <v>0</v>
      </c>
      <c r="J11" s="140">
        <f t="shared" si="4"/>
        <v>12</v>
      </c>
      <c r="K11" s="92">
        <f t="shared" si="0"/>
        <v>11467.9</v>
      </c>
      <c r="L11" s="51">
        <f t="shared" si="1"/>
        <v>0</v>
      </c>
      <c r="M11" s="28">
        <f t="shared" si="2"/>
        <v>0</v>
      </c>
      <c r="N11" s="100">
        <f t="shared" si="8"/>
        <v>0</v>
      </c>
    </row>
    <row r="12" spans="1:187" s="16" customFormat="1" ht="13.5" thickBot="1" x14ac:dyDescent="0.35">
      <c r="A12" s="112" t="s">
        <v>17</v>
      </c>
      <c r="B12" s="64" t="s">
        <v>18</v>
      </c>
      <c r="C12" s="18" t="s">
        <v>116</v>
      </c>
      <c r="D12" s="53">
        <f>IF(Summary!F11=Summary!$G$2,1,0)</f>
        <v>0</v>
      </c>
      <c r="E12" s="41">
        <f>IF(Summary!E11=Summary!$G$5,0,12)</f>
        <v>12</v>
      </c>
      <c r="F12" s="86">
        <f>IF(Summary!E11=Summary!$G$5,0,Population!C5)</f>
        <v>3531.2</v>
      </c>
      <c r="G12" s="42">
        <f t="shared" si="5"/>
        <v>0</v>
      </c>
      <c r="H12" s="42">
        <f t="shared" si="6"/>
        <v>0</v>
      </c>
      <c r="I12" s="97">
        <f t="shared" si="7"/>
        <v>0</v>
      </c>
      <c r="J12" s="139" t="str">
        <f t="shared" si="4"/>
        <v/>
      </c>
      <c r="K12" s="91" t="str">
        <f t="shared" si="0"/>
        <v/>
      </c>
      <c r="L12" s="51" t="str">
        <f t="shared" si="1"/>
        <v/>
      </c>
      <c r="M12" s="28" t="str">
        <f t="shared" si="2"/>
        <v/>
      </c>
      <c r="N12" s="100" t="str">
        <f t="shared" si="8"/>
        <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row>
    <row r="13" spans="1:187" s="16" customFormat="1" ht="13.5" thickBot="1" x14ac:dyDescent="0.35">
      <c r="A13" s="112" t="s">
        <v>19</v>
      </c>
      <c r="B13" s="64" t="s">
        <v>20</v>
      </c>
      <c r="C13" s="18" t="s">
        <v>118</v>
      </c>
      <c r="D13" s="53">
        <f>IF(Summary!F12=Summary!$G$2,1,0)</f>
        <v>0</v>
      </c>
      <c r="E13" s="41">
        <f>IF(Summary!E12=Summary!$G$5,0,12)</f>
        <v>12</v>
      </c>
      <c r="F13" s="86">
        <f>IF(Summary!E12=Summary!$G$5,0,Population!C6)</f>
        <v>7000</v>
      </c>
      <c r="G13" s="42">
        <f t="shared" si="5"/>
        <v>0</v>
      </c>
      <c r="H13" s="42">
        <f t="shared" si="6"/>
        <v>0</v>
      </c>
      <c r="I13" s="97">
        <f t="shared" si="7"/>
        <v>0</v>
      </c>
      <c r="J13" s="140">
        <f t="shared" si="4"/>
        <v>12</v>
      </c>
      <c r="K13" s="92">
        <f t="shared" si="0"/>
        <v>7000</v>
      </c>
      <c r="L13" s="51">
        <f t="shared" si="1"/>
        <v>0</v>
      </c>
      <c r="M13" s="28">
        <f t="shared" si="2"/>
        <v>0</v>
      </c>
      <c r="N13" s="100">
        <f t="shared" si="8"/>
        <v>0</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row>
    <row r="14" spans="1:187" s="16" customFormat="1" ht="13.5" thickBot="1" x14ac:dyDescent="0.35">
      <c r="A14" s="112" t="s">
        <v>21</v>
      </c>
      <c r="B14" s="64" t="s">
        <v>22</v>
      </c>
      <c r="C14" s="18" t="s">
        <v>118</v>
      </c>
      <c r="D14" s="53">
        <f>IF(Summary!F13=Summary!$G$2,1,0)</f>
        <v>0</v>
      </c>
      <c r="E14" s="41">
        <f>IF(Summary!E13=Summary!$G$5,0,12)</f>
        <v>12</v>
      </c>
      <c r="F14" s="86">
        <f>IF(Summary!E13=Summary!$G$5,0,Population!C7)</f>
        <v>4076.3</v>
      </c>
      <c r="G14" s="42">
        <f t="shared" si="5"/>
        <v>0</v>
      </c>
      <c r="H14" s="42">
        <f t="shared" si="6"/>
        <v>0</v>
      </c>
      <c r="I14" s="97">
        <f t="shared" si="7"/>
        <v>0</v>
      </c>
      <c r="J14" s="139">
        <f t="shared" si="4"/>
        <v>12</v>
      </c>
      <c r="K14" s="91">
        <f t="shared" si="0"/>
        <v>4076.3</v>
      </c>
      <c r="L14" s="51">
        <f t="shared" si="1"/>
        <v>0</v>
      </c>
      <c r="M14" s="28">
        <f t="shared" si="2"/>
        <v>0</v>
      </c>
      <c r="N14" s="100">
        <f t="shared" si="8"/>
        <v>0</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row>
    <row r="15" spans="1:187" ht="13.5" thickBot="1" x14ac:dyDescent="0.35">
      <c r="A15" s="111" t="s">
        <v>23</v>
      </c>
      <c r="B15" s="63" t="s">
        <v>24</v>
      </c>
      <c r="C15" s="19" t="s">
        <v>118</v>
      </c>
      <c r="D15" s="53">
        <f>IF(Summary!F14=Summary!$G$2,1,0)</f>
        <v>0</v>
      </c>
      <c r="E15" s="41">
        <f>IF(Summary!E14=Summary!$G$5,0,12)</f>
        <v>0</v>
      </c>
      <c r="F15" s="86">
        <f>IF(Summary!E14=Summary!$G$5,0,Population!C8)</f>
        <v>0</v>
      </c>
      <c r="G15" s="42">
        <f t="shared" si="5"/>
        <v>0</v>
      </c>
      <c r="H15" s="42">
        <f t="shared" si="6"/>
        <v>0</v>
      </c>
      <c r="I15" s="97">
        <f t="shared" si="7"/>
        <v>0</v>
      </c>
      <c r="J15" s="140">
        <f t="shared" si="4"/>
        <v>0</v>
      </c>
      <c r="K15" s="92">
        <f t="shared" si="0"/>
        <v>0</v>
      </c>
      <c r="L15" s="51">
        <f t="shared" si="1"/>
        <v>0</v>
      </c>
      <c r="M15" s="102">
        <f t="shared" si="2"/>
        <v>0</v>
      </c>
      <c r="N15" s="100">
        <f t="shared" si="8"/>
        <v>0</v>
      </c>
    </row>
    <row r="16" spans="1:187" s="16" customFormat="1" ht="13.5" thickBot="1" x14ac:dyDescent="0.35">
      <c r="A16" s="112" t="s">
        <v>25</v>
      </c>
      <c r="B16" s="64" t="s">
        <v>26</v>
      </c>
      <c r="C16" s="18" t="s">
        <v>118</v>
      </c>
      <c r="D16" s="53">
        <f>IF(Summary!F15=Summary!$G$2,1,0)</f>
        <v>0</v>
      </c>
      <c r="E16" s="41">
        <f>IF(Summary!E15=Summary!$G$5,0,12)</f>
        <v>12</v>
      </c>
      <c r="F16" s="86">
        <f>IF(Summary!E15=Summary!$G$5,0,Population!C9)</f>
        <v>10529</v>
      </c>
      <c r="G16" s="42">
        <f t="shared" si="5"/>
        <v>0</v>
      </c>
      <c r="H16" s="42">
        <f t="shared" si="6"/>
        <v>0</v>
      </c>
      <c r="I16" s="97">
        <f t="shared" si="7"/>
        <v>0</v>
      </c>
      <c r="J16" s="139">
        <f t="shared" si="4"/>
        <v>12</v>
      </c>
      <c r="K16" s="91">
        <f t="shared" si="0"/>
        <v>10529</v>
      </c>
      <c r="L16" s="51">
        <f t="shared" si="1"/>
        <v>0</v>
      </c>
      <c r="M16" s="28">
        <f t="shared" si="2"/>
        <v>0</v>
      </c>
      <c r="N16" s="100">
        <f t="shared" si="8"/>
        <v>0</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row>
    <row r="17" spans="1:187" ht="13.5" thickBot="1" x14ac:dyDescent="0.35">
      <c r="A17" s="108" t="s">
        <v>27</v>
      </c>
      <c r="B17" s="108" t="s">
        <v>28</v>
      </c>
      <c r="C17" s="20" t="s">
        <v>118</v>
      </c>
      <c r="D17" s="53">
        <f>IF(Summary!F16=Summary!$G$2,1,0)</f>
        <v>0</v>
      </c>
      <c r="E17" s="41">
        <f>IF(Summary!E16=Summary!$G$5,0,12)</f>
        <v>12</v>
      </c>
      <c r="F17" s="86">
        <f>IF(Summary!E16=Summary!$G$5,0,Population!C10)</f>
        <v>5799.8</v>
      </c>
      <c r="G17" s="42">
        <f t="shared" si="5"/>
        <v>0</v>
      </c>
      <c r="H17" s="42">
        <f t="shared" si="6"/>
        <v>0</v>
      </c>
      <c r="I17" s="97">
        <f t="shared" si="7"/>
        <v>0</v>
      </c>
      <c r="J17" s="140">
        <f t="shared" si="4"/>
        <v>12</v>
      </c>
      <c r="K17" s="92">
        <f t="shared" si="0"/>
        <v>5799.8</v>
      </c>
      <c r="L17" s="51">
        <f t="shared" si="1"/>
        <v>0</v>
      </c>
      <c r="M17" s="28">
        <f t="shared" si="2"/>
        <v>0</v>
      </c>
      <c r="N17" s="100">
        <f t="shared" si="8"/>
        <v>0</v>
      </c>
    </row>
    <row r="18" spans="1:187" ht="13.5" thickBot="1" x14ac:dyDescent="0.35">
      <c r="A18" s="121" t="s">
        <v>29</v>
      </c>
      <c r="B18" s="63" t="s">
        <v>30</v>
      </c>
      <c r="C18" s="19" t="s">
        <v>118</v>
      </c>
      <c r="D18" s="53">
        <f>IF(Summary!F17=Summary!$G$2,1,0)</f>
        <v>0</v>
      </c>
      <c r="E18" s="41">
        <f>IF(Summary!E17=Summary!$G$5,0,12)</f>
        <v>12</v>
      </c>
      <c r="F18" s="86">
        <f>IF(Summary!E17=Summary!$G$5,0,Population!C11)</f>
        <v>1324.8</v>
      </c>
      <c r="G18" s="42">
        <f t="shared" si="5"/>
        <v>0</v>
      </c>
      <c r="H18" s="42">
        <f t="shared" si="6"/>
        <v>0</v>
      </c>
      <c r="I18" s="97">
        <f t="shared" si="7"/>
        <v>0</v>
      </c>
      <c r="J18" s="139">
        <f t="shared" si="4"/>
        <v>12</v>
      </c>
      <c r="K18" s="91">
        <f t="shared" si="0"/>
        <v>1324.8</v>
      </c>
      <c r="L18" s="51">
        <f t="shared" si="1"/>
        <v>0</v>
      </c>
      <c r="M18" s="28">
        <f t="shared" si="2"/>
        <v>0</v>
      </c>
      <c r="N18" s="100">
        <f t="shared" si="8"/>
        <v>0</v>
      </c>
    </row>
    <row r="19" spans="1:187" ht="13.5" thickBot="1" x14ac:dyDescent="0.35">
      <c r="A19" s="120" t="s">
        <v>31</v>
      </c>
      <c r="B19" s="135" t="s">
        <v>120</v>
      </c>
      <c r="C19" s="136" t="s">
        <v>118</v>
      </c>
      <c r="D19" s="53">
        <f>IF(Summary!F18=Summary!$G$2,1,0)</f>
        <v>0</v>
      </c>
      <c r="E19" s="41">
        <f>IF(Summary!E18=Summary!$G$5,0,11)</f>
        <v>11</v>
      </c>
      <c r="F19" s="86">
        <f>IF(Summary!E18=Summary!$G$5,0,Population!C12)</f>
        <v>5512.1</v>
      </c>
      <c r="G19" s="42">
        <f t="shared" si="5"/>
        <v>0</v>
      </c>
      <c r="H19" s="42">
        <f t="shared" si="6"/>
        <v>0</v>
      </c>
      <c r="I19" s="97">
        <f t="shared" si="7"/>
        <v>0</v>
      </c>
      <c r="J19" s="141">
        <f t="shared" si="4"/>
        <v>11</v>
      </c>
      <c r="K19" s="93">
        <f t="shared" si="0"/>
        <v>5512.1</v>
      </c>
      <c r="L19" s="51">
        <f t="shared" si="1"/>
        <v>0</v>
      </c>
      <c r="M19" s="28">
        <f t="shared" si="2"/>
        <v>0</v>
      </c>
      <c r="N19" s="100">
        <f t="shared" si="8"/>
        <v>0</v>
      </c>
    </row>
    <row r="20" spans="1:187" ht="13.5" thickBot="1" x14ac:dyDescent="0.35">
      <c r="A20" s="111"/>
      <c r="B20" s="113" t="s">
        <v>33</v>
      </c>
      <c r="C20" s="22" t="s">
        <v>118</v>
      </c>
      <c r="D20" s="53">
        <f>IF(Summary!F19=Summary!$G$2,1,0)</f>
        <v>0</v>
      </c>
      <c r="E20" s="41">
        <f>IF(Summary!E19=Summary!$G$5,0,1)</f>
        <v>1</v>
      </c>
      <c r="F20" s="86">
        <f>IF(Summary!E19=Summary!$G$5,0,Population!C13)</f>
        <v>0</v>
      </c>
      <c r="G20" s="42">
        <f t="shared" si="5"/>
        <v>0</v>
      </c>
      <c r="H20" s="42">
        <f t="shared" si="6"/>
        <v>0</v>
      </c>
      <c r="I20" s="97">
        <f t="shared" si="7"/>
        <v>0</v>
      </c>
      <c r="J20" s="142">
        <f t="shared" si="4"/>
        <v>1</v>
      </c>
      <c r="K20" s="127">
        <f t="shared" si="0"/>
        <v>0</v>
      </c>
      <c r="L20" s="51">
        <f t="shared" si="1"/>
        <v>0</v>
      </c>
      <c r="M20" s="28">
        <f t="shared" si="2"/>
        <v>0</v>
      </c>
      <c r="N20" s="100">
        <f t="shared" si="8"/>
        <v>0</v>
      </c>
    </row>
    <row r="21" spans="1:187" ht="13.5" thickBot="1" x14ac:dyDescent="0.35">
      <c r="A21" s="121" t="s">
        <v>34</v>
      </c>
      <c r="B21" s="135" t="s">
        <v>121</v>
      </c>
      <c r="C21" s="136" t="s">
        <v>118</v>
      </c>
      <c r="D21" s="53">
        <f>IF(Summary!F20=Summary!$G$2,1,0)</f>
        <v>0</v>
      </c>
      <c r="E21" s="41">
        <f>IF(Summary!E20=Summary!$G$5,0,12)</f>
        <v>12</v>
      </c>
      <c r="F21" s="86">
        <f>IF(Summary!E20=Summary!$G$5,0,Population!C14)</f>
        <v>67028.100000000006</v>
      </c>
      <c r="G21" s="42">
        <f>+D21</f>
        <v>0</v>
      </c>
      <c r="H21" s="42">
        <f>$E21*G21</f>
        <v>0</v>
      </c>
      <c r="I21" s="126">
        <f>+F21*G21</f>
        <v>0</v>
      </c>
      <c r="J21" s="143">
        <f t="shared" si="4"/>
        <v>12</v>
      </c>
      <c r="K21" s="137">
        <f>+IF(C21="Yes",F21,"")</f>
        <v>67028.100000000006</v>
      </c>
      <c r="L21" s="102">
        <f>+IF(C21="Yes",G21,"")</f>
        <v>0</v>
      </c>
      <c r="M21" s="28">
        <f>IF(C21="Yes",$E21*L21,"")</f>
        <v>0</v>
      </c>
      <c r="N21" s="100">
        <f>IF(C21="Yes",$F21*L21,"")</f>
        <v>0</v>
      </c>
    </row>
    <row r="22" spans="1:187" s="16" customFormat="1" ht="13" x14ac:dyDescent="0.3">
      <c r="A22" s="120" t="s">
        <v>36</v>
      </c>
      <c r="B22" s="135" t="s">
        <v>37</v>
      </c>
      <c r="C22" s="136" t="s">
        <v>118</v>
      </c>
      <c r="D22" s="53">
        <f>IF(Summary!F21=Summary!$G$2,1,0)</f>
        <v>0</v>
      </c>
      <c r="E22" s="41">
        <f>IF(Summary!E21=Summary!$G$5,0,3)</f>
        <v>3</v>
      </c>
      <c r="F22" s="86">
        <f>IF(Summary!E21=Summary!$G$5,0,Population!C15)</f>
        <v>29561.4</v>
      </c>
      <c r="G22" s="42">
        <f t="shared" si="5"/>
        <v>0</v>
      </c>
      <c r="H22" s="42">
        <f t="shared" si="6"/>
        <v>0</v>
      </c>
      <c r="I22" s="97">
        <f t="shared" si="7"/>
        <v>0</v>
      </c>
      <c r="J22" s="144">
        <f t="shared" si="4"/>
        <v>3</v>
      </c>
      <c r="K22" s="104">
        <f t="shared" si="0"/>
        <v>29561.4</v>
      </c>
      <c r="L22" s="51">
        <f t="shared" si="1"/>
        <v>0</v>
      </c>
      <c r="M22" s="28">
        <f t="shared" si="2"/>
        <v>0</v>
      </c>
      <c r="N22" s="100">
        <f t="shared" si="8"/>
        <v>0</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row>
    <row r="23" spans="1:187" s="16" customFormat="1" ht="13" x14ac:dyDescent="0.3">
      <c r="A23" s="17" t="s">
        <v>122</v>
      </c>
      <c r="B23" s="107" t="s">
        <v>40</v>
      </c>
      <c r="C23" s="124" t="s">
        <v>118</v>
      </c>
      <c r="D23" s="53">
        <f>IF(Summary!F22=Summary!$G$2,1,0)</f>
        <v>0</v>
      </c>
      <c r="E23" s="41">
        <f>IF(Summary!E22=Summary!$G$5,0,3)</f>
        <v>3</v>
      </c>
      <c r="F23" s="86">
        <f>IF(Summary!E22=Summary!$G$5,0,Population!C16)</f>
        <v>25076.1</v>
      </c>
      <c r="G23" s="42">
        <f t="shared" si="5"/>
        <v>0</v>
      </c>
      <c r="H23" s="42">
        <f t="shared" si="6"/>
        <v>0</v>
      </c>
      <c r="I23" s="97">
        <f t="shared" si="7"/>
        <v>0</v>
      </c>
      <c r="J23" s="144">
        <f t="shared" si="4"/>
        <v>3</v>
      </c>
      <c r="K23" s="104">
        <f>F23</f>
        <v>25076.1</v>
      </c>
      <c r="L23" s="51">
        <f t="shared" si="1"/>
        <v>0</v>
      </c>
      <c r="M23" s="28">
        <f t="shared" si="2"/>
        <v>0</v>
      </c>
      <c r="N23" s="100">
        <f t="shared" si="8"/>
        <v>0</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row>
    <row r="24" spans="1:187" s="16" customFormat="1" ht="13" x14ac:dyDescent="0.3">
      <c r="A24" s="17"/>
      <c r="B24" s="107" t="s">
        <v>39</v>
      </c>
      <c r="C24" s="124" t="s">
        <v>118</v>
      </c>
      <c r="D24" s="53">
        <f>IF(Summary!F23=Summary!$G$2,1,0)</f>
        <v>0</v>
      </c>
      <c r="E24" s="41">
        <f>IF(Summary!E23=Summary!$G$5,0,3)</f>
        <v>3</v>
      </c>
      <c r="F24" s="86">
        <f>IF(Summary!E23=Summary!$G$5,0,Population!C17)</f>
        <v>10283.200000000001</v>
      </c>
      <c r="G24" s="42">
        <f t="shared" si="5"/>
        <v>0</v>
      </c>
      <c r="H24" s="42">
        <f t="shared" si="6"/>
        <v>0</v>
      </c>
      <c r="I24" s="97">
        <f t="shared" si="7"/>
        <v>0</v>
      </c>
      <c r="J24" s="144">
        <f t="shared" si="4"/>
        <v>3</v>
      </c>
      <c r="K24" s="104">
        <f t="shared" si="0"/>
        <v>10283.200000000001</v>
      </c>
      <c r="L24" s="51">
        <f t="shared" si="1"/>
        <v>0</v>
      </c>
      <c r="M24" s="28">
        <f t="shared" si="2"/>
        <v>0</v>
      </c>
      <c r="N24" s="100">
        <f t="shared" si="8"/>
        <v>0</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row>
    <row r="25" spans="1:187" s="16" customFormat="1" ht="13.5" thickBot="1" x14ac:dyDescent="0.35">
      <c r="A25" s="112"/>
      <c r="B25" s="64" t="s">
        <v>41</v>
      </c>
      <c r="C25" s="125" t="s">
        <v>118</v>
      </c>
      <c r="D25" s="53">
        <f>IF(Summary!F24=Summary!$G$2,1,0)</f>
        <v>0</v>
      </c>
      <c r="E25" s="41">
        <f>IF(Summary!E24=Summary!$G$5,0,3)</f>
        <v>3</v>
      </c>
      <c r="F25" s="86">
        <f>IF(Summary!E24=Summary!$G$5,0,Population!C18)</f>
        <v>18020</v>
      </c>
      <c r="G25" s="42">
        <f t="shared" si="5"/>
        <v>0</v>
      </c>
      <c r="H25" s="42">
        <f t="shared" si="6"/>
        <v>0</v>
      </c>
      <c r="I25" s="97">
        <f t="shared" si="7"/>
        <v>0</v>
      </c>
      <c r="J25" s="144">
        <f t="shared" si="4"/>
        <v>3</v>
      </c>
      <c r="K25" s="104">
        <f>F25</f>
        <v>18020</v>
      </c>
      <c r="L25" s="51">
        <f t="shared" si="1"/>
        <v>0</v>
      </c>
      <c r="M25" s="28">
        <f t="shared" si="2"/>
        <v>0</v>
      </c>
      <c r="N25" s="100">
        <f t="shared" si="8"/>
        <v>0</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row>
    <row r="26" spans="1:187" s="16" customFormat="1" ht="13.5" thickBot="1" x14ac:dyDescent="0.35">
      <c r="A26" s="109" t="s">
        <v>42</v>
      </c>
      <c r="B26" s="110" t="s">
        <v>43</v>
      </c>
      <c r="C26" s="21" t="s">
        <v>118</v>
      </c>
      <c r="D26" s="53">
        <f>IF(Summary!F25=Summary!$G$2,1,0)</f>
        <v>0</v>
      </c>
      <c r="E26" s="41">
        <f>IF(Summary!E25=Summary!$G$5,0,3)</f>
        <v>3</v>
      </c>
      <c r="F26" s="86">
        <f>IF(Summary!E25=Summary!$G$5,0,Population!C19)</f>
        <v>10722.3</v>
      </c>
      <c r="G26" s="42">
        <f t="shared" si="5"/>
        <v>0</v>
      </c>
      <c r="H26" s="42">
        <f t="shared" si="6"/>
        <v>0</v>
      </c>
      <c r="I26" s="97">
        <f t="shared" si="7"/>
        <v>0</v>
      </c>
      <c r="J26" s="145">
        <f t="shared" si="4"/>
        <v>3</v>
      </c>
      <c r="K26" s="94">
        <f t="shared" si="0"/>
        <v>10722.3</v>
      </c>
      <c r="L26" s="51">
        <f t="shared" si="1"/>
        <v>0</v>
      </c>
      <c r="M26" s="28">
        <f t="shared" si="2"/>
        <v>0</v>
      </c>
      <c r="N26" s="100">
        <f t="shared" si="8"/>
        <v>0</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row>
    <row r="27" spans="1:187" s="16" customFormat="1" ht="13.5" customHeight="1" thickBot="1" x14ac:dyDescent="0.35">
      <c r="A27" s="112" t="s">
        <v>44</v>
      </c>
      <c r="B27" s="64" t="s">
        <v>123</v>
      </c>
      <c r="C27" s="18" t="s">
        <v>118</v>
      </c>
      <c r="D27" s="53">
        <f>IF(Summary!F26=Summary!$G$2,1,0)</f>
        <v>0</v>
      </c>
      <c r="E27" s="41">
        <f>IF(Summary!E26=Summary!$G$5,0,12)</f>
        <v>12</v>
      </c>
      <c r="F27" s="86">
        <f>IF(Summary!E26=Summary!$G$5,0,Population!C20)</f>
        <v>9772.7999999999993</v>
      </c>
      <c r="G27" s="42">
        <f t="shared" si="5"/>
        <v>0</v>
      </c>
      <c r="H27" s="42">
        <f t="shared" si="6"/>
        <v>0</v>
      </c>
      <c r="I27" s="97">
        <f t="shared" si="7"/>
        <v>0</v>
      </c>
      <c r="J27" s="145">
        <f t="shared" si="4"/>
        <v>12</v>
      </c>
      <c r="K27" s="94">
        <f t="shared" si="0"/>
        <v>9772.7999999999993</v>
      </c>
      <c r="L27" s="51">
        <f t="shared" si="1"/>
        <v>0</v>
      </c>
      <c r="M27" s="28">
        <f t="shared" si="2"/>
        <v>0</v>
      </c>
      <c r="N27" s="100">
        <f t="shared" si="8"/>
        <v>0</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row>
    <row r="28" spans="1:187" ht="13.5" thickBot="1" x14ac:dyDescent="0.35">
      <c r="A28" s="111" t="s">
        <v>46</v>
      </c>
      <c r="B28" s="63" t="s">
        <v>47</v>
      </c>
      <c r="C28" s="19" t="s">
        <v>116</v>
      </c>
      <c r="D28" s="53">
        <f>IF(Summary!F27=Summary!$G$2,1,0)</f>
        <v>0</v>
      </c>
      <c r="E28" s="41">
        <f>IF(Summary!E27=Summary!$G$5,0,12)</f>
        <v>0</v>
      </c>
      <c r="F28" s="86">
        <f>IF(Summary!E27=Summary!$G$5,0,Population!C21)</f>
        <v>0</v>
      </c>
      <c r="G28" s="42">
        <f t="shared" si="5"/>
        <v>0</v>
      </c>
      <c r="H28" s="42">
        <f t="shared" si="6"/>
        <v>0</v>
      </c>
      <c r="I28" s="97">
        <f t="shared" si="7"/>
        <v>0</v>
      </c>
      <c r="J28" s="145" t="str">
        <f t="shared" si="4"/>
        <v/>
      </c>
      <c r="K28" s="94" t="str">
        <f t="shared" si="0"/>
        <v/>
      </c>
      <c r="L28" s="51" t="str">
        <f t="shared" si="1"/>
        <v/>
      </c>
      <c r="M28" s="28" t="str">
        <f t="shared" si="2"/>
        <v/>
      </c>
      <c r="N28" s="100" t="str">
        <f t="shared" si="8"/>
        <v/>
      </c>
    </row>
    <row r="29" spans="1:187" ht="13.5" thickBot="1" x14ac:dyDescent="0.35">
      <c r="A29" s="111" t="s">
        <v>48</v>
      </c>
      <c r="B29" s="63" t="s">
        <v>49</v>
      </c>
      <c r="C29" s="19" t="s">
        <v>118</v>
      </c>
      <c r="D29" s="53">
        <f>IF(Summary!F28=Summary!$G$2,1,0)</f>
        <v>0</v>
      </c>
      <c r="E29" s="41">
        <f>IF(Summary!E28=Summary!$G$5,0,12)</f>
        <v>12</v>
      </c>
      <c r="F29" s="86">
        <f>IF(Summary!E28=Summary!$G$5,0,Population!C22)</f>
        <v>4904.2</v>
      </c>
      <c r="G29" s="42">
        <f t="shared" si="5"/>
        <v>0</v>
      </c>
      <c r="H29" s="42">
        <f t="shared" si="6"/>
        <v>0</v>
      </c>
      <c r="I29" s="97">
        <f t="shared" si="7"/>
        <v>0</v>
      </c>
      <c r="J29" s="139">
        <f t="shared" si="4"/>
        <v>12</v>
      </c>
      <c r="K29" s="91">
        <f t="shared" si="0"/>
        <v>4904.2</v>
      </c>
      <c r="L29" s="51">
        <f t="shared" si="1"/>
        <v>0</v>
      </c>
      <c r="M29" s="28">
        <f t="shared" si="2"/>
        <v>0</v>
      </c>
      <c r="N29" s="100">
        <f t="shared" si="8"/>
        <v>0</v>
      </c>
    </row>
    <row r="30" spans="1:187" ht="13.5" thickBot="1" x14ac:dyDescent="0.35">
      <c r="A30" s="111" t="s">
        <v>50</v>
      </c>
      <c r="B30" s="63" t="s">
        <v>51</v>
      </c>
      <c r="C30" s="19" t="s">
        <v>118</v>
      </c>
      <c r="D30" s="53">
        <f>IF(Summary!F29=Summary!$G$2,1,0)</f>
        <v>0</v>
      </c>
      <c r="E30" s="41">
        <f>IF(Summary!E29=Summary!$G$5,0,12)</f>
        <v>12</v>
      </c>
      <c r="F30" s="86">
        <f>IF(Summary!E29=Summary!$G$5,0,Population!C23)</f>
        <v>61068.4</v>
      </c>
      <c r="G30" s="42">
        <f t="shared" si="5"/>
        <v>0</v>
      </c>
      <c r="H30" s="42">
        <f t="shared" si="6"/>
        <v>0</v>
      </c>
      <c r="I30" s="97">
        <f t="shared" si="7"/>
        <v>0</v>
      </c>
      <c r="J30" s="140">
        <f t="shared" si="4"/>
        <v>12</v>
      </c>
      <c r="K30" s="92">
        <f t="shared" si="0"/>
        <v>61068.4</v>
      </c>
      <c r="L30" s="51">
        <f t="shared" si="1"/>
        <v>0</v>
      </c>
      <c r="M30" s="28">
        <f t="shared" si="2"/>
        <v>0</v>
      </c>
      <c r="N30" s="100">
        <f t="shared" si="8"/>
        <v>0</v>
      </c>
    </row>
    <row r="31" spans="1:187" ht="13.5" thickBot="1" x14ac:dyDescent="0.35">
      <c r="A31" s="111" t="s">
        <v>52</v>
      </c>
      <c r="B31" s="63" t="s">
        <v>53</v>
      </c>
      <c r="C31" s="19" t="s">
        <v>118</v>
      </c>
      <c r="D31" s="53">
        <f>IF(Summary!F30=Summary!$G$2,1,0)</f>
        <v>0</v>
      </c>
      <c r="E31" s="41">
        <f>IF(Summary!E30=Summary!$G$5,0,12)</f>
        <v>12</v>
      </c>
      <c r="F31" s="86">
        <f>IF(Summary!E30=Summary!$G$5,0,Population!C24)</f>
        <v>1920</v>
      </c>
      <c r="G31" s="42">
        <f t="shared" si="5"/>
        <v>0</v>
      </c>
      <c r="H31" s="42">
        <f t="shared" si="6"/>
        <v>0</v>
      </c>
      <c r="I31" s="97">
        <f t="shared" si="7"/>
        <v>0</v>
      </c>
      <c r="J31" s="140">
        <f t="shared" si="4"/>
        <v>12</v>
      </c>
      <c r="K31" s="92">
        <f t="shared" si="0"/>
        <v>1920</v>
      </c>
      <c r="L31" s="51">
        <f t="shared" si="1"/>
        <v>0</v>
      </c>
      <c r="M31" s="28">
        <f t="shared" si="2"/>
        <v>0</v>
      </c>
      <c r="N31" s="100">
        <f t="shared" si="8"/>
        <v>0</v>
      </c>
    </row>
    <row r="32" spans="1:187" ht="13.5" thickBot="1" x14ac:dyDescent="0.35">
      <c r="A32" s="111" t="s">
        <v>54</v>
      </c>
      <c r="B32" s="63" t="s">
        <v>55</v>
      </c>
      <c r="C32" s="19" t="s">
        <v>118</v>
      </c>
      <c r="D32" s="53">
        <f>IF(Summary!F31=Summary!$G$2,1,0)</f>
        <v>0</v>
      </c>
      <c r="E32" s="41">
        <f>IF(Summary!E31=Summary!$G$5,0,12)</f>
        <v>12</v>
      </c>
      <c r="F32" s="86">
        <f>IF(Summary!E31=Summary!$G$5,0,Population!C25)</f>
        <v>2794.2</v>
      </c>
      <c r="G32" s="42">
        <f t="shared" si="5"/>
        <v>0</v>
      </c>
      <c r="H32" s="42">
        <f t="shared" si="6"/>
        <v>0</v>
      </c>
      <c r="I32" s="97">
        <f t="shared" si="7"/>
        <v>0</v>
      </c>
      <c r="J32" s="140">
        <f t="shared" si="4"/>
        <v>12</v>
      </c>
      <c r="K32" s="92">
        <f t="shared" si="0"/>
        <v>2794.2</v>
      </c>
      <c r="L32" s="51">
        <f t="shared" si="1"/>
        <v>0</v>
      </c>
      <c r="M32" s="28">
        <f t="shared" si="2"/>
        <v>0</v>
      </c>
      <c r="N32" s="100">
        <f t="shared" si="8"/>
        <v>0</v>
      </c>
    </row>
    <row r="33" spans="1:187" s="16" customFormat="1" ht="13.5" thickBot="1" x14ac:dyDescent="0.35">
      <c r="A33" s="112" t="s">
        <v>56</v>
      </c>
      <c r="B33" s="64" t="s">
        <v>57</v>
      </c>
      <c r="C33" s="18" t="s">
        <v>118</v>
      </c>
      <c r="D33" s="53">
        <f>IF(Summary!F32=Summary!$G$2,1,0)</f>
        <v>0</v>
      </c>
      <c r="E33" s="41">
        <f>IF(Summary!E32=Summary!$G$5,0,12)</f>
        <v>12</v>
      </c>
      <c r="F33" s="86">
        <f>IF(Summary!E32=Summary!$G$5,0,Population!C26)</f>
        <v>612.20000000000005</v>
      </c>
      <c r="G33" s="42">
        <f t="shared" si="5"/>
        <v>0</v>
      </c>
      <c r="H33" s="42">
        <f t="shared" si="6"/>
        <v>0</v>
      </c>
      <c r="I33" s="97">
        <f t="shared" si="7"/>
        <v>0</v>
      </c>
      <c r="J33" s="140">
        <f t="shared" si="4"/>
        <v>12</v>
      </c>
      <c r="K33" s="92">
        <f t="shared" si="0"/>
        <v>612.20000000000005</v>
      </c>
      <c r="L33" s="51">
        <f t="shared" si="1"/>
        <v>0</v>
      </c>
      <c r="M33" s="28">
        <f t="shared" si="2"/>
        <v>0</v>
      </c>
      <c r="N33" s="100">
        <f t="shared" si="8"/>
        <v>0</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row>
    <row r="34" spans="1:187" s="16" customFormat="1" ht="13.5" thickBot="1" x14ac:dyDescent="0.35">
      <c r="A34" s="112" t="s">
        <v>58</v>
      </c>
      <c r="B34" s="64" t="s">
        <v>59</v>
      </c>
      <c r="C34" s="18" t="s">
        <v>118</v>
      </c>
      <c r="D34" s="53">
        <f>IF(Summary!F33=Summary!$G$2,1,0)</f>
        <v>0</v>
      </c>
      <c r="E34" s="41">
        <f>IF(Summary!E33=Summary!$G$5,0,12)</f>
        <v>0</v>
      </c>
      <c r="F34" s="86">
        <f>IF(Summary!E33=Summary!$G$5,0,Population!C27)</f>
        <v>0</v>
      </c>
      <c r="G34" s="42">
        <f>+D34</f>
        <v>0</v>
      </c>
      <c r="H34" s="42">
        <f t="shared" si="6"/>
        <v>0</v>
      </c>
      <c r="I34" s="97">
        <f t="shared" si="7"/>
        <v>0</v>
      </c>
      <c r="J34" s="140">
        <f t="shared" si="4"/>
        <v>0</v>
      </c>
      <c r="K34" s="92">
        <f t="shared" si="0"/>
        <v>0</v>
      </c>
      <c r="L34" s="28">
        <f t="shared" si="1"/>
        <v>0</v>
      </c>
      <c r="M34" s="28">
        <f t="shared" si="2"/>
        <v>0</v>
      </c>
      <c r="N34" s="100">
        <f t="shared" si="8"/>
        <v>0</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row>
    <row r="35" spans="1:187" s="16" customFormat="1" ht="13.5" thickBot="1" x14ac:dyDescent="0.35">
      <c r="A35" s="17" t="s">
        <v>60</v>
      </c>
      <c r="B35" s="128" t="s">
        <v>61</v>
      </c>
      <c r="C35" s="15" t="s">
        <v>116</v>
      </c>
      <c r="D35" s="53">
        <f>IF(Summary!F34=Summary!$G$2,1,0)</f>
        <v>0</v>
      </c>
      <c r="E35" s="41">
        <f>IF(Summary!E34=Summary!$G$5,0,12)</f>
        <v>0</v>
      </c>
      <c r="F35" s="86">
        <f>IF(Summary!E34=Summary!$G$5,0,Population!C28)</f>
        <v>0</v>
      </c>
      <c r="G35" s="42">
        <f t="shared" si="5"/>
        <v>0</v>
      </c>
      <c r="H35" s="42">
        <f t="shared" si="6"/>
        <v>0</v>
      </c>
      <c r="I35" s="97">
        <f t="shared" si="7"/>
        <v>0</v>
      </c>
      <c r="J35" s="140" t="str">
        <f t="shared" si="4"/>
        <v/>
      </c>
      <c r="K35" s="92" t="str">
        <f t="shared" si="0"/>
        <v/>
      </c>
      <c r="L35" s="51" t="str">
        <f t="shared" si="1"/>
        <v/>
      </c>
      <c r="M35" s="28" t="str">
        <f t="shared" si="2"/>
        <v/>
      </c>
      <c r="N35" s="100" t="str">
        <f t="shared" si="8"/>
        <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row>
    <row r="36" spans="1:187" s="16" customFormat="1" ht="13.5" thickBot="1" x14ac:dyDescent="0.35">
      <c r="A36" s="227" t="s">
        <v>62</v>
      </c>
      <c r="B36" s="129" t="s">
        <v>63</v>
      </c>
      <c r="C36" s="123" t="s">
        <v>118</v>
      </c>
      <c r="D36" s="53">
        <f>IF(Summary!F35=Summary!$G$2,1,0)</f>
        <v>0</v>
      </c>
      <c r="E36" s="41">
        <f>IF(Summary!E35=Summary!$G$5,0,11)</f>
        <v>11</v>
      </c>
      <c r="F36" s="86">
        <f>IF(Summary!E35=Summary!$G$5,0,Population!C29)</f>
        <v>17423</v>
      </c>
      <c r="G36" s="42">
        <f t="shared" si="5"/>
        <v>0</v>
      </c>
      <c r="H36" s="42">
        <f t="shared" si="6"/>
        <v>0</v>
      </c>
      <c r="I36" s="97">
        <f t="shared" si="7"/>
        <v>0</v>
      </c>
      <c r="J36" s="139">
        <f t="shared" si="4"/>
        <v>11</v>
      </c>
      <c r="K36" s="91">
        <f t="shared" si="0"/>
        <v>17423</v>
      </c>
      <c r="L36" s="51">
        <f t="shared" si="1"/>
        <v>0</v>
      </c>
      <c r="M36" s="28">
        <f t="shared" si="2"/>
        <v>0</v>
      </c>
      <c r="N36" s="100">
        <f t="shared" si="8"/>
        <v>0</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row>
    <row r="37" spans="1:187" s="16" customFormat="1" ht="15" customHeight="1" thickBot="1" x14ac:dyDescent="0.35">
      <c r="A37" s="228"/>
      <c r="B37" s="130" t="s">
        <v>64</v>
      </c>
      <c r="C37" s="125" t="s">
        <v>118</v>
      </c>
      <c r="D37" s="53">
        <f>IF(Summary!F36=Summary!$G$2,1,0)</f>
        <v>0</v>
      </c>
      <c r="E37" s="41">
        <f>IF(Summary!E36=Summary!$G$5,0,1)</f>
        <v>1</v>
      </c>
      <c r="F37" s="86">
        <f>IF(Summary!E36=Summary!$G$5,0,Population!C30)</f>
        <v>0</v>
      </c>
      <c r="G37" s="42">
        <f t="shared" si="5"/>
        <v>0</v>
      </c>
      <c r="H37" s="42">
        <f t="shared" si="6"/>
        <v>0</v>
      </c>
      <c r="I37" s="97">
        <f t="shared" si="7"/>
        <v>0</v>
      </c>
      <c r="J37" s="139">
        <f t="shared" si="4"/>
        <v>1</v>
      </c>
      <c r="K37" s="91">
        <f t="shared" si="0"/>
        <v>0</v>
      </c>
      <c r="L37" s="51">
        <f t="shared" si="1"/>
        <v>0</v>
      </c>
      <c r="M37" s="28">
        <f t="shared" si="2"/>
        <v>0</v>
      </c>
      <c r="N37" s="100">
        <f t="shared" si="8"/>
        <v>0</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row>
    <row r="38" spans="1:187" ht="13.5" thickBot="1" x14ac:dyDescent="0.35">
      <c r="A38" s="111" t="s">
        <v>65</v>
      </c>
      <c r="B38" s="63" t="s">
        <v>66</v>
      </c>
      <c r="C38" s="19" t="s">
        <v>116</v>
      </c>
      <c r="D38" s="53">
        <f>IF(Summary!F37=Summary!$G$2,1,0)</f>
        <v>0</v>
      </c>
      <c r="E38" s="41">
        <f>IF(Summary!E37=Summary!$G$5,0,12)</f>
        <v>12</v>
      </c>
      <c r="F38" s="86">
        <f>IF(Summary!E37=Summary!$G$5,0,Population!C31)</f>
        <v>4980</v>
      </c>
      <c r="G38" s="42">
        <f t="shared" si="5"/>
        <v>0</v>
      </c>
      <c r="H38" s="42">
        <f t="shared" si="6"/>
        <v>0</v>
      </c>
      <c r="I38" s="97">
        <f t="shared" si="7"/>
        <v>0</v>
      </c>
      <c r="J38" s="139" t="str">
        <f t="shared" si="4"/>
        <v/>
      </c>
      <c r="K38" s="91" t="str">
        <f t="shared" si="0"/>
        <v/>
      </c>
      <c r="L38" s="51" t="str">
        <f t="shared" si="1"/>
        <v/>
      </c>
      <c r="M38" s="28" t="str">
        <f t="shared" si="2"/>
        <v/>
      </c>
      <c r="N38" s="100" t="str">
        <f t="shared" si="8"/>
        <v/>
      </c>
    </row>
    <row r="39" spans="1:187" s="16" customFormat="1" ht="13.5" thickBot="1" x14ac:dyDescent="0.35">
      <c r="A39" s="112" t="s">
        <v>67</v>
      </c>
      <c r="B39" s="63" t="s">
        <v>68</v>
      </c>
      <c r="C39" s="18" t="s">
        <v>118</v>
      </c>
      <c r="D39" s="53">
        <f>IF(Summary!F38=Summary!$G$2,1,0)</f>
        <v>0</v>
      </c>
      <c r="E39" s="41">
        <f>IF(Summary!E38=Summary!$G$5,0,12)</f>
        <v>12</v>
      </c>
      <c r="F39" s="86">
        <f>Population!C32</f>
        <v>37972.800000000003</v>
      </c>
      <c r="G39" s="42">
        <f t="shared" si="5"/>
        <v>0</v>
      </c>
      <c r="H39" s="42">
        <f t="shared" si="6"/>
        <v>0</v>
      </c>
      <c r="I39" s="97">
        <f t="shared" si="7"/>
        <v>0</v>
      </c>
      <c r="J39" s="139">
        <f t="shared" si="4"/>
        <v>12</v>
      </c>
      <c r="K39" s="91">
        <f t="shared" si="0"/>
        <v>37972.800000000003</v>
      </c>
      <c r="L39" s="51">
        <f t="shared" si="1"/>
        <v>0</v>
      </c>
      <c r="M39" s="28">
        <f t="shared" si="2"/>
        <v>0</v>
      </c>
      <c r="N39" s="100">
        <f t="shared" si="8"/>
        <v>0</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row>
    <row r="40" spans="1:187" s="16" customFormat="1" ht="13.5" thickBot="1" x14ac:dyDescent="0.35">
      <c r="A40" s="112" t="s">
        <v>69</v>
      </c>
      <c r="B40" s="64" t="s">
        <v>124</v>
      </c>
      <c r="C40" s="18" t="s">
        <v>118</v>
      </c>
      <c r="D40" s="53">
        <f>IF(Summary!F39=Summary!$G$2,1,0)</f>
        <v>0</v>
      </c>
      <c r="E40" s="41">
        <f>IF(Summary!E39=Summary!$G$5,0,12)</f>
        <v>12</v>
      </c>
      <c r="F40" s="86">
        <f>IF(Summary!E39=Summary!$G$5,0,Population!C33)</f>
        <v>10276.6</v>
      </c>
      <c r="G40" s="42">
        <f t="shared" si="5"/>
        <v>0</v>
      </c>
      <c r="H40" s="42">
        <f t="shared" si="6"/>
        <v>0</v>
      </c>
      <c r="I40" s="97">
        <f t="shared" si="7"/>
        <v>0</v>
      </c>
      <c r="J40" s="140">
        <f t="shared" si="4"/>
        <v>12</v>
      </c>
      <c r="K40" s="92">
        <f t="shared" si="0"/>
        <v>10276.6</v>
      </c>
      <c r="L40" s="51">
        <f t="shared" si="1"/>
        <v>0</v>
      </c>
      <c r="M40" s="28">
        <f t="shared" si="2"/>
        <v>0</v>
      </c>
      <c r="N40" s="100">
        <f t="shared" si="8"/>
        <v>0</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row>
    <row r="41" spans="1:187" s="16" customFormat="1" ht="13.5" thickBot="1" x14ac:dyDescent="0.35">
      <c r="A41" s="112" t="s">
        <v>71</v>
      </c>
      <c r="B41" s="64" t="s">
        <v>72</v>
      </c>
      <c r="C41" s="18" t="s">
        <v>118</v>
      </c>
      <c r="D41" s="53">
        <f>IF(Summary!F40=Summary!$G$2,1,0)</f>
        <v>0</v>
      </c>
      <c r="E41" s="41">
        <f>IF(Summary!E40=Summary!$G$5,0,12)</f>
        <v>12</v>
      </c>
      <c r="F41" s="86">
        <f>IF(Summary!E40=Summary!$G$5,0,Population!C34)</f>
        <v>19405.2</v>
      </c>
      <c r="G41" s="42">
        <f t="shared" si="5"/>
        <v>0</v>
      </c>
      <c r="H41" s="42">
        <f t="shared" si="6"/>
        <v>0</v>
      </c>
      <c r="I41" s="97">
        <f t="shared" si="7"/>
        <v>0</v>
      </c>
      <c r="J41" s="139">
        <f t="shared" si="4"/>
        <v>12</v>
      </c>
      <c r="K41" s="91">
        <f t="shared" si="0"/>
        <v>19405.2</v>
      </c>
      <c r="L41" s="51">
        <f t="shared" si="1"/>
        <v>0</v>
      </c>
      <c r="M41" s="28">
        <f t="shared" si="2"/>
        <v>0</v>
      </c>
      <c r="N41" s="100">
        <f t="shared" si="8"/>
        <v>0</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row>
    <row r="42" spans="1:187" s="16" customFormat="1" ht="13.5" thickBot="1" x14ac:dyDescent="0.35">
      <c r="A42" s="112" t="s">
        <v>73</v>
      </c>
      <c r="B42" s="64" t="s">
        <v>74</v>
      </c>
      <c r="C42" s="18" t="s">
        <v>116</v>
      </c>
      <c r="D42" s="53">
        <f>IF(Summary!F41=Summary!$G$2,1,0)</f>
        <v>0</v>
      </c>
      <c r="E42" s="41">
        <f>IF(Summary!E41=Summary!$G$5,0,12)</f>
        <v>0</v>
      </c>
      <c r="F42" s="86">
        <f>IF(Summary!E41=Summary!$G$5,0,Population!C35)</f>
        <v>0</v>
      </c>
      <c r="G42" s="42">
        <f t="shared" si="5"/>
        <v>0</v>
      </c>
      <c r="H42" s="42">
        <f t="shared" si="6"/>
        <v>0</v>
      </c>
      <c r="I42" s="97">
        <f t="shared" si="7"/>
        <v>0</v>
      </c>
      <c r="J42" s="139" t="str">
        <f t="shared" si="4"/>
        <v/>
      </c>
      <c r="K42" s="91" t="str">
        <f t="shared" si="0"/>
        <v/>
      </c>
      <c r="L42" s="51" t="str">
        <f t="shared" si="1"/>
        <v/>
      </c>
      <c r="M42" s="28" t="str">
        <f t="shared" si="2"/>
        <v/>
      </c>
      <c r="N42" s="100" t="str">
        <f t="shared" si="8"/>
        <v/>
      </c>
      <c r="O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row>
    <row r="43" spans="1:187" s="16" customFormat="1" ht="13.5" thickBot="1" x14ac:dyDescent="0.35">
      <c r="A43" s="112" t="s">
        <v>75</v>
      </c>
      <c r="B43" s="64" t="s">
        <v>76</v>
      </c>
      <c r="C43" s="18" t="s">
        <v>118</v>
      </c>
      <c r="D43" s="53">
        <f>IF(Summary!F42=Summary!$G$2,1,0)</f>
        <v>0</v>
      </c>
      <c r="E43" s="41">
        <f>IF(Summary!E42=Summary!$G$5,0,12)</f>
        <v>12</v>
      </c>
      <c r="F43" s="86">
        <f>IF(Summary!E42=Summary!$G$5,0,Population!C36)</f>
        <v>5450.4</v>
      </c>
      <c r="G43" s="42">
        <f t="shared" si="5"/>
        <v>0</v>
      </c>
      <c r="H43" s="42">
        <f t="shared" si="6"/>
        <v>0</v>
      </c>
      <c r="I43" s="97">
        <f t="shared" si="7"/>
        <v>0</v>
      </c>
      <c r="J43" s="139">
        <f t="shared" si="4"/>
        <v>12</v>
      </c>
      <c r="K43" s="91">
        <f t="shared" si="0"/>
        <v>5450.4</v>
      </c>
      <c r="L43" s="51">
        <f t="shared" si="1"/>
        <v>0</v>
      </c>
      <c r="M43" s="28">
        <f t="shared" si="2"/>
        <v>0</v>
      </c>
      <c r="N43" s="100">
        <f t="shared" si="8"/>
        <v>0</v>
      </c>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row>
    <row r="44" spans="1:187" s="16" customFormat="1" ht="13.5" thickBot="1" x14ac:dyDescent="0.35">
      <c r="A44" s="112" t="s">
        <v>77</v>
      </c>
      <c r="B44" s="64" t="s">
        <v>78</v>
      </c>
      <c r="C44" s="18" t="s">
        <v>118</v>
      </c>
      <c r="D44" s="53">
        <f>IF(Summary!F43=Summary!$G$2,1,0)</f>
        <v>0</v>
      </c>
      <c r="E44" s="41">
        <f>IF(Summary!E43=Summary!$G$5,0,12)</f>
        <v>12</v>
      </c>
      <c r="F44" s="86">
        <f>IF(Summary!E43=Summary!$G$5,0,Population!C37)</f>
        <v>2080.9</v>
      </c>
      <c r="G44" s="42">
        <f t="shared" si="5"/>
        <v>0</v>
      </c>
      <c r="H44" s="42">
        <f t="shared" si="6"/>
        <v>0</v>
      </c>
      <c r="I44" s="97">
        <f t="shared" si="7"/>
        <v>0</v>
      </c>
      <c r="J44" s="139">
        <f t="shared" si="4"/>
        <v>12</v>
      </c>
      <c r="K44" s="91">
        <f t="shared" si="0"/>
        <v>2080.9</v>
      </c>
      <c r="L44" s="51">
        <f t="shared" si="1"/>
        <v>0</v>
      </c>
      <c r="M44" s="28">
        <f t="shared" si="2"/>
        <v>0</v>
      </c>
      <c r="N44" s="100">
        <f t="shared" si="8"/>
        <v>0</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row>
    <row r="45" spans="1:187" s="16" customFormat="1" ht="13.5" thickBot="1" x14ac:dyDescent="0.35">
      <c r="A45" s="112" t="s">
        <v>79</v>
      </c>
      <c r="B45" s="64" t="s">
        <v>125</v>
      </c>
      <c r="C45" s="18" t="s">
        <v>118</v>
      </c>
      <c r="D45" s="53">
        <f>IF(Summary!F44=Summary!$G$2,1,0)</f>
        <v>0</v>
      </c>
      <c r="E45" s="41">
        <f>IF(Summary!E44=Summary!$G$5,0,12)</f>
        <v>12</v>
      </c>
      <c r="F45" s="86">
        <f>IF(Summary!E44=Summary!$G$5,0,Population!C38)</f>
        <v>46934.6</v>
      </c>
      <c r="G45" s="42">
        <f t="shared" si="5"/>
        <v>0</v>
      </c>
      <c r="H45" s="42">
        <f t="shared" si="6"/>
        <v>0</v>
      </c>
      <c r="I45" s="97">
        <f t="shared" si="7"/>
        <v>0</v>
      </c>
      <c r="J45" s="139">
        <f t="shared" si="4"/>
        <v>12</v>
      </c>
      <c r="K45" s="91">
        <f t="shared" si="0"/>
        <v>46934.6</v>
      </c>
      <c r="L45" s="51">
        <f t="shared" si="1"/>
        <v>0</v>
      </c>
      <c r="M45" s="28">
        <f t="shared" si="2"/>
        <v>0</v>
      </c>
      <c r="N45" s="100">
        <f t="shared" si="8"/>
        <v>0</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row>
    <row r="46" spans="1:187" ht="13.5" thickBot="1" x14ac:dyDescent="0.35">
      <c r="A46" s="111" t="s">
        <v>81</v>
      </c>
      <c r="B46" s="63" t="s">
        <v>82</v>
      </c>
      <c r="C46" s="19" t="s">
        <v>118</v>
      </c>
      <c r="D46" s="53">
        <f>IF(Summary!F45=Summary!$G$2,1,0)</f>
        <v>0</v>
      </c>
      <c r="E46" s="41">
        <f>IF(Summary!E45=Summary!$G$5,0,12)</f>
        <v>12</v>
      </c>
      <c r="F46" s="86">
        <f>IF(Summary!E45=Summary!$G$5,0,Population!C39)</f>
        <v>10243</v>
      </c>
      <c r="G46" s="42">
        <f t="shared" si="5"/>
        <v>0</v>
      </c>
      <c r="H46" s="42">
        <f t="shared" si="6"/>
        <v>0</v>
      </c>
      <c r="I46" s="97">
        <f t="shared" si="7"/>
        <v>0</v>
      </c>
      <c r="J46" s="139">
        <f t="shared" si="4"/>
        <v>12</v>
      </c>
      <c r="K46" s="91">
        <f t="shared" si="0"/>
        <v>10243</v>
      </c>
      <c r="L46" s="51">
        <f t="shared" si="1"/>
        <v>0</v>
      </c>
      <c r="M46" s="28">
        <f t="shared" si="2"/>
        <v>0</v>
      </c>
      <c r="N46" s="100">
        <f t="shared" si="8"/>
        <v>0</v>
      </c>
    </row>
    <row r="47" spans="1:187" s="16" customFormat="1" ht="13.5" thickBot="1" x14ac:dyDescent="0.35">
      <c r="A47" s="112" t="s">
        <v>83</v>
      </c>
      <c r="B47" s="64" t="s">
        <v>84</v>
      </c>
      <c r="C47" s="18" t="s">
        <v>116</v>
      </c>
      <c r="D47" s="53">
        <f>IF(Summary!F46=Summary!$G$2,1,0)</f>
        <v>0</v>
      </c>
      <c r="E47" s="41">
        <f>IF(Summary!E46=Summary!$G$5,0,12)</f>
        <v>12</v>
      </c>
      <c r="F47" s="86">
        <f>IF(Summary!E46=Summary!$G$5,0,Population!C40)</f>
        <v>8035.4</v>
      </c>
      <c r="G47" s="42">
        <f t="shared" si="5"/>
        <v>0</v>
      </c>
      <c r="H47" s="42">
        <f t="shared" si="6"/>
        <v>0</v>
      </c>
      <c r="I47" s="97">
        <f t="shared" si="7"/>
        <v>0</v>
      </c>
      <c r="J47" s="139" t="str">
        <f t="shared" si="4"/>
        <v/>
      </c>
      <c r="K47" s="91" t="str">
        <f t="shared" si="0"/>
        <v/>
      </c>
      <c r="L47" s="51" t="str">
        <f t="shared" si="1"/>
        <v/>
      </c>
      <c r="M47" s="28" t="str">
        <f t="shared" si="2"/>
        <v/>
      </c>
      <c r="N47" s="100" t="str">
        <f t="shared" si="8"/>
        <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row>
    <row r="48" spans="1:187" s="16" customFormat="1" ht="31.4" customHeight="1" thickBot="1" x14ac:dyDescent="0.35">
      <c r="A48" s="112" t="s">
        <v>85</v>
      </c>
      <c r="B48" s="64" t="s">
        <v>86</v>
      </c>
      <c r="C48" s="18" t="s">
        <v>116</v>
      </c>
      <c r="D48" s="53">
        <f>IF(Summary!F47=Summary!$G$2,1,0)</f>
        <v>0</v>
      </c>
      <c r="E48" s="41">
        <f>IF(Summary!E47=Summary!$G$5,0,12)</f>
        <v>0</v>
      </c>
      <c r="F48" s="86">
        <f>IF(Summary!E47=Summary!$G$5,0,Population!C41)</f>
        <v>0</v>
      </c>
      <c r="G48" s="42">
        <f t="shared" si="5"/>
        <v>0</v>
      </c>
      <c r="H48" s="42">
        <f t="shared" si="6"/>
        <v>0</v>
      </c>
      <c r="I48" s="97">
        <f t="shared" si="7"/>
        <v>0</v>
      </c>
      <c r="J48" s="140" t="str">
        <f t="shared" si="4"/>
        <v/>
      </c>
      <c r="K48" s="92" t="str">
        <f t="shared" si="0"/>
        <v/>
      </c>
      <c r="L48" s="51" t="str">
        <f t="shared" si="1"/>
        <v/>
      </c>
      <c r="M48" s="28" t="str">
        <f t="shared" si="2"/>
        <v/>
      </c>
      <c r="N48" s="100" t="str">
        <f t="shared" si="8"/>
        <v/>
      </c>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row>
    <row r="49" spans="1:14" ht="13.5" customHeight="1" thickBot="1" x14ac:dyDescent="0.35">
      <c r="A49" s="218" t="s">
        <v>126</v>
      </c>
      <c r="B49" s="113" t="s">
        <v>88</v>
      </c>
      <c r="C49" s="22" t="s">
        <v>118</v>
      </c>
      <c r="D49" s="53">
        <f>IF(Summary!F48=Summary!$G$2,1,0)</f>
        <v>0</v>
      </c>
      <c r="E49" s="41">
        <f>IF(Summary!E48=Summary!$G$5,0,12)</f>
        <v>12</v>
      </c>
      <c r="F49" s="86">
        <f>IF(Summary!E48=Summary!$G$5,0,Population!C42)</f>
        <v>66647.100000000006</v>
      </c>
      <c r="G49" s="42">
        <f t="shared" si="5"/>
        <v>0</v>
      </c>
      <c r="H49" s="42">
        <f t="shared" si="6"/>
        <v>0</v>
      </c>
      <c r="I49" s="97">
        <f t="shared" si="7"/>
        <v>0</v>
      </c>
      <c r="J49" s="139">
        <f t="shared" si="4"/>
        <v>12</v>
      </c>
      <c r="K49" s="91">
        <f t="shared" si="0"/>
        <v>66647.100000000006</v>
      </c>
      <c r="L49" s="51">
        <f t="shared" si="1"/>
        <v>0</v>
      </c>
      <c r="M49" s="28">
        <f t="shared" si="2"/>
        <v>0</v>
      </c>
      <c r="N49" s="100">
        <f t="shared" si="8"/>
        <v>0</v>
      </c>
    </row>
    <row r="50" spans="1:14" ht="78.5" thickBot="1" x14ac:dyDescent="0.35">
      <c r="A50" s="219"/>
      <c r="B50" s="113" t="s">
        <v>127</v>
      </c>
      <c r="C50" s="22"/>
      <c r="D50" s="53"/>
      <c r="E50" s="41"/>
      <c r="F50" s="87"/>
      <c r="G50" s="42"/>
      <c r="H50" s="42"/>
      <c r="I50" s="97"/>
      <c r="J50" s="47" t="s">
        <v>128</v>
      </c>
      <c r="K50" s="91" t="str">
        <f t="shared" si="0"/>
        <v/>
      </c>
      <c r="L50" s="51" t="str">
        <f t="shared" si="1"/>
        <v/>
      </c>
      <c r="M50" s="28" t="str">
        <f t="shared" si="2"/>
        <v/>
      </c>
      <c r="N50" s="100" t="str">
        <f t="shared" si="8"/>
        <v/>
      </c>
    </row>
    <row r="51" spans="1:14" ht="13" x14ac:dyDescent="0.3">
      <c r="A51" s="219"/>
      <c r="B51" s="113" t="s">
        <v>129</v>
      </c>
      <c r="C51" s="22"/>
      <c r="D51" s="53"/>
      <c r="E51" s="41"/>
      <c r="F51" s="87"/>
      <c r="G51" s="42"/>
      <c r="H51" s="42"/>
      <c r="I51" s="97"/>
      <c r="J51" s="46"/>
      <c r="K51" s="90"/>
      <c r="L51" s="51"/>
      <c r="M51" s="28"/>
      <c r="N51" s="100"/>
    </row>
    <row r="52" spans="1:14" ht="13.5" thickBot="1" x14ac:dyDescent="0.35">
      <c r="A52" s="219"/>
      <c r="B52" s="113" t="s">
        <v>130</v>
      </c>
      <c r="C52" s="22"/>
      <c r="D52" s="53"/>
      <c r="E52" s="43"/>
      <c r="F52" s="87"/>
      <c r="G52" s="42"/>
      <c r="H52" s="42"/>
      <c r="I52" s="97"/>
      <c r="J52" s="48" t="s">
        <v>128</v>
      </c>
      <c r="K52" s="95" t="str">
        <f t="shared" si="0"/>
        <v/>
      </c>
      <c r="L52" s="51" t="str">
        <f t="shared" si="1"/>
        <v/>
      </c>
      <c r="M52" s="28" t="str">
        <f t="shared" si="2"/>
        <v/>
      </c>
      <c r="N52" s="29" t="str">
        <f t="shared" si="8"/>
        <v/>
      </c>
    </row>
    <row r="53" spans="1:14" ht="13" x14ac:dyDescent="0.3">
      <c r="A53" s="220" t="s">
        <v>131</v>
      </c>
      <c r="B53" s="218"/>
      <c r="C53" s="15"/>
      <c r="D53" s="15"/>
      <c r="E53" s="43"/>
      <c r="F53" s="87"/>
      <c r="G53" s="44"/>
      <c r="H53" s="44"/>
      <c r="I53" s="98"/>
      <c r="J53" s="49"/>
      <c r="K53" s="96"/>
      <c r="L53" s="31"/>
      <c r="M53" s="31"/>
      <c r="N53" s="30"/>
    </row>
    <row r="54" spans="1:14" ht="13.5" thickBot="1" x14ac:dyDescent="0.35">
      <c r="A54" s="221"/>
      <c r="B54" s="222"/>
      <c r="C54" s="14"/>
      <c r="D54" s="14"/>
      <c r="E54" s="45">
        <f>SUM(E8:E53)</f>
        <v>349</v>
      </c>
      <c r="F54" s="88">
        <f>SUM(F8:F52)</f>
        <v>532095.10000000009</v>
      </c>
      <c r="G54" s="58">
        <f>SUM(G8:G52)</f>
        <v>0</v>
      </c>
      <c r="H54" s="59">
        <f>SUM(H8:H52)</f>
        <v>0</v>
      </c>
      <c r="I54" s="99">
        <f>SUM(I8:I52)</f>
        <v>0</v>
      </c>
      <c r="J54" s="50">
        <f>SUM(J8:J53)</f>
        <v>303</v>
      </c>
      <c r="K54" s="114">
        <f>SUM(K8:K53)</f>
        <v>512748.4</v>
      </c>
      <c r="L54" s="60">
        <f>SUM(L8:L52)</f>
        <v>0</v>
      </c>
      <c r="M54" s="61">
        <f>SUM(M8:M52)</f>
        <v>0</v>
      </c>
      <c r="N54" s="101">
        <f>SUM(N8:N52)</f>
        <v>0</v>
      </c>
    </row>
    <row r="55" spans="1:14" x14ac:dyDescent="0.25">
      <c r="A55" s="3"/>
      <c r="F55" s="89"/>
      <c r="I55" s="4"/>
    </row>
    <row r="56" spans="1:14" ht="13.5" thickBot="1" x14ac:dyDescent="0.35">
      <c r="A56" s="5"/>
      <c r="B56" s="6"/>
      <c r="C56" s="6"/>
      <c r="D56" s="6"/>
      <c r="E56" s="6"/>
      <c r="F56" s="6"/>
      <c r="G56" s="7"/>
      <c r="H56" s="7">
        <f>H54/E54</f>
        <v>0</v>
      </c>
      <c r="I56" s="8">
        <f>I54/F54</f>
        <v>0</v>
      </c>
      <c r="J56" s="5"/>
      <c r="K56" s="52"/>
      <c r="L56" s="7"/>
      <c r="M56" s="7">
        <f>M54/J54</f>
        <v>0</v>
      </c>
      <c r="N56" s="8">
        <f>N54/K54</f>
        <v>0</v>
      </c>
    </row>
    <row r="58" spans="1:14" x14ac:dyDescent="0.25">
      <c r="I58" s="1"/>
    </row>
    <row r="59" spans="1:14" x14ac:dyDescent="0.25">
      <c r="B59" s="62"/>
      <c r="M59" s="81"/>
    </row>
    <row r="61" spans="1:14" x14ac:dyDescent="0.25">
      <c r="F61" s="2"/>
    </row>
    <row r="65" spans="2:2" x14ac:dyDescent="0.25">
      <c r="B65" s="62"/>
    </row>
    <row r="67" spans="2:2" x14ac:dyDescent="0.25">
      <c r="B67" s="62"/>
    </row>
    <row r="71" spans="2:2" x14ac:dyDescent="0.25">
      <c r="B71" s="62"/>
    </row>
  </sheetData>
  <autoFilter ref="C6:C54" xr:uid="{00000000-0009-0000-0000-000003000000}"/>
  <mergeCells count="12">
    <mergeCell ref="J5:N5"/>
    <mergeCell ref="A53:A54"/>
    <mergeCell ref="B53:B54"/>
    <mergeCell ref="A1:I1"/>
    <mergeCell ref="A2:I2"/>
    <mergeCell ref="A3:I3"/>
    <mergeCell ref="E5:I5"/>
    <mergeCell ref="A6:A7"/>
    <mergeCell ref="B6:B7"/>
    <mergeCell ref="A9:A10"/>
    <mergeCell ref="A36:A37"/>
    <mergeCell ref="A49:A52"/>
  </mergeCells>
  <hyperlinks>
    <hyperlink ref="F7" location="_ftn1" display="_ftn1" xr:uid="{00000000-0004-0000-0300-000000000000}"/>
    <hyperlink ref="K7" location="_ftn1" display="_ftn1" xr:uid="{00000000-0004-0000-0300-000001000000}"/>
  </hyperlinks>
  <printOptions horizontalCentered="1"/>
  <pageMargins left="0.19685039370078741" right="0.19685039370078741" top="0.35433070866141736" bottom="0.15748031496062992" header="0.31496062992125984" footer="0.31496062992125984"/>
  <pageSetup paperSize="9" scale="75" orientation="landscape" copies="4" r:id="rId1"/>
  <headerFooter>
    <oddHeader>&amp;L&amp;G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E71"/>
  <sheetViews>
    <sheetView zoomScale="85" zoomScaleNormal="85" workbookViewId="0">
      <pane ySplit="6" topLeftCell="A21" activePane="bottomLeft" state="frozen"/>
      <selection pane="bottomLeft" sqref="A1:I1"/>
    </sheetView>
  </sheetViews>
  <sheetFormatPr defaultColWidth="9" defaultRowHeight="12.5" x14ac:dyDescent="0.25"/>
  <cols>
    <col min="1" max="1" width="15.81640625" style="1" customWidth="1"/>
    <col min="2" max="2" width="70.453125" style="1" customWidth="1"/>
    <col min="3" max="3" width="9.1796875" style="1" customWidth="1"/>
    <col min="4" max="4" width="11.1796875" style="1" customWidth="1"/>
    <col min="5" max="6" width="11.54296875" style="1" bestFit="1" customWidth="1"/>
    <col min="7" max="7" width="6.81640625" style="1" bestFit="1" customWidth="1"/>
    <col min="8" max="8" width="12.54296875" style="1" bestFit="1" customWidth="1"/>
    <col min="9" max="9" width="12.54296875" style="9" bestFit="1" customWidth="1"/>
    <col min="10" max="10" width="15.453125" style="1" bestFit="1" customWidth="1"/>
    <col min="11" max="11" width="13.54296875" style="1" bestFit="1" customWidth="1"/>
    <col min="12" max="12" width="8.81640625" style="1" customWidth="1"/>
    <col min="13" max="14" width="13.54296875" style="1" customWidth="1"/>
    <col min="15" max="15" width="12.54296875" style="1" bestFit="1" customWidth="1"/>
    <col min="16" max="16384" width="9" style="1"/>
  </cols>
  <sheetData>
    <row r="1" spans="1:187" s="10" customFormat="1" ht="18" x14ac:dyDescent="0.4">
      <c r="A1" s="216"/>
      <c r="B1" s="216"/>
      <c r="C1" s="216"/>
      <c r="D1" s="216"/>
      <c r="E1" s="216"/>
      <c r="F1" s="216"/>
      <c r="G1" s="216"/>
      <c r="H1" s="216"/>
      <c r="I1" s="216"/>
    </row>
    <row r="2" spans="1:187" s="10" customFormat="1" ht="18" x14ac:dyDescent="0.4">
      <c r="A2" s="216" t="s">
        <v>103</v>
      </c>
      <c r="B2" s="216"/>
      <c r="C2" s="216"/>
      <c r="D2" s="216"/>
      <c r="E2" s="216"/>
      <c r="F2" s="216"/>
      <c r="G2" s="216"/>
      <c r="H2" s="216"/>
      <c r="I2" s="216"/>
    </row>
    <row r="3" spans="1:187" s="10" customFormat="1" ht="20" x14ac:dyDescent="0.4">
      <c r="A3" s="217"/>
      <c r="B3" s="217"/>
      <c r="C3" s="217"/>
      <c r="D3" s="217"/>
      <c r="E3" s="217"/>
      <c r="F3" s="217"/>
      <c r="G3" s="217"/>
      <c r="H3" s="217"/>
      <c r="I3" s="217"/>
    </row>
    <row r="4" spans="1:187" s="11" customFormat="1" ht="20" x14ac:dyDescent="0.4">
      <c r="B4" s="68" t="s">
        <v>104</v>
      </c>
    </row>
    <row r="5" spans="1:187" ht="13.5" thickBot="1" x14ac:dyDescent="0.35">
      <c r="A5" s="6"/>
      <c r="B5" s="6"/>
      <c r="C5" s="6"/>
      <c r="E5" s="211" t="s">
        <v>105</v>
      </c>
      <c r="F5" s="212"/>
      <c r="G5" s="212"/>
      <c r="H5" s="212"/>
      <c r="I5" s="213"/>
      <c r="J5" s="214" t="s">
        <v>106</v>
      </c>
      <c r="K5" s="215"/>
      <c r="L5" s="215"/>
      <c r="M5" s="215"/>
      <c r="N5" s="215"/>
    </row>
    <row r="6" spans="1:187" ht="39" x14ac:dyDescent="0.3">
      <c r="A6" s="223" t="s">
        <v>4</v>
      </c>
      <c r="B6" s="223" t="s">
        <v>5</v>
      </c>
      <c r="C6" s="12" t="s">
        <v>107</v>
      </c>
      <c r="D6" s="54" t="s">
        <v>108</v>
      </c>
      <c r="E6" s="32" t="s">
        <v>109</v>
      </c>
      <c r="F6" s="33" t="s">
        <v>110</v>
      </c>
      <c r="G6" s="34" t="s">
        <v>111</v>
      </c>
      <c r="H6" s="34" t="s">
        <v>112</v>
      </c>
      <c r="I6" s="35" t="s">
        <v>113</v>
      </c>
      <c r="J6" s="23" t="str">
        <f>+E6</f>
        <v>First Part of the Voting power</v>
      </c>
      <c r="K6" s="24" t="s">
        <v>110</v>
      </c>
      <c r="L6" s="55" t="s">
        <v>111</v>
      </c>
      <c r="M6" s="56" t="s">
        <v>112</v>
      </c>
      <c r="N6" s="57" t="s">
        <v>113</v>
      </c>
    </row>
    <row r="7" spans="1:187" ht="39.5" thickBot="1" x14ac:dyDescent="0.35">
      <c r="A7" s="224"/>
      <c r="B7" s="224"/>
      <c r="C7" s="13"/>
      <c r="D7" s="13"/>
      <c r="E7" s="36" t="s">
        <v>114</v>
      </c>
      <c r="F7" s="37" t="s">
        <v>115</v>
      </c>
      <c r="G7" s="38"/>
      <c r="H7" s="39"/>
      <c r="I7" s="40"/>
      <c r="J7" s="25"/>
      <c r="K7" s="26" t="s">
        <v>115</v>
      </c>
      <c r="L7" s="27"/>
      <c r="M7" s="27"/>
      <c r="N7" s="25"/>
    </row>
    <row r="8" spans="1:187" ht="13.5" thickBot="1" x14ac:dyDescent="0.35">
      <c r="A8" s="112" t="s">
        <v>10</v>
      </c>
      <c r="B8" s="64" t="s">
        <v>11</v>
      </c>
      <c r="C8" s="19" t="s">
        <v>116</v>
      </c>
      <c r="D8" s="53">
        <f>IF(Summary!G7=Summary!$G$2,1,0)</f>
        <v>0</v>
      </c>
      <c r="E8" s="41">
        <f>IF(Summary!E7=Summary!$G$5,0,10)</f>
        <v>10</v>
      </c>
      <c r="F8" s="86">
        <f>IF(Summary!E7=Summary!$G$5,0,Population!C1)</f>
        <v>2800.1</v>
      </c>
      <c r="G8" s="42">
        <f>+D8</f>
        <v>0</v>
      </c>
      <c r="H8" s="42">
        <f>$E8*G8</f>
        <v>0</v>
      </c>
      <c r="I8" s="97">
        <f>+F8*G8</f>
        <v>0</v>
      </c>
      <c r="J8" s="115" t="str">
        <f>+IF(C8="Yes",E8,"")</f>
        <v/>
      </c>
      <c r="K8" s="115" t="str">
        <f t="shared" ref="K8:K52" si="0">+IF(C8="Yes",F8,"")</f>
        <v/>
      </c>
      <c r="L8" s="51" t="str">
        <f t="shared" ref="L8:L52" si="1">+IF(C8="Yes",G8,"")</f>
        <v/>
      </c>
      <c r="M8" s="28" t="str">
        <f t="shared" ref="M8:M52" si="2">IF(C8="Yes",$E8*L8,"")</f>
        <v/>
      </c>
      <c r="N8" s="100" t="str">
        <f t="shared" ref="N8" si="3">IF(C8="Yes",$F8*L8,"")</f>
        <v/>
      </c>
    </row>
    <row r="9" spans="1:187" s="16" customFormat="1" ht="13" x14ac:dyDescent="0.3">
      <c r="A9" s="225" t="s">
        <v>12</v>
      </c>
      <c r="B9" s="107" t="s">
        <v>117</v>
      </c>
      <c r="C9" s="136" t="s">
        <v>118</v>
      </c>
      <c r="D9" s="53">
        <f>IF(Summary!G8=Summary!$G$2,1,0)</f>
        <v>0</v>
      </c>
      <c r="E9" s="41">
        <f>IF(Summary!E8=Summary!$G$5,0,10)</f>
        <v>10</v>
      </c>
      <c r="F9" s="86">
        <f>IF(Summary!E8=Summary!$G$5,0,Population!C2)</f>
        <v>8448.4</v>
      </c>
      <c r="G9" s="42">
        <f>+D9</f>
        <v>0</v>
      </c>
      <c r="H9" s="42">
        <f>$E9*G9</f>
        <v>0</v>
      </c>
      <c r="I9" s="97">
        <f>+F9*G9</f>
        <v>0</v>
      </c>
      <c r="J9" s="138">
        <f t="shared" ref="J9:J49" si="4">+IF(C9="Yes",E9,"")</f>
        <v>10</v>
      </c>
      <c r="K9" s="90">
        <f t="shared" si="0"/>
        <v>8448.4</v>
      </c>
      <c r="L9" s="51">
        <f t="shared" si="1"/>
        <v>0</v>
      </c>
      <c r="M9" s="28">
        <f t="shared" si="2"/>
        <v>0</v>
      </c>
      <c r="N9" s="100">
        <f>IF(C9="Yes",$F9*L9,"")</f>
        <v>0</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row>
    <row r="10" spans="1:187" s="16" customFormat="1" ht="13.5" thickBot="1" x14ac:dyDescent="0.35">
      <c r="A10" s="226"/>
      <c r="B10" s="64" t="s">
        <v>119</v>
      </c>
      <c r="C10" s="19" t="s">
        <v>118</v>
      </c>
      <c r="D10" s="53">
        <f>IF(Summary!G9=Summary!$G$2,1,0)</f>
        <v>0</v>
      </c>
      <c r="E10" s="41">
        <f>IF(Summary!E9=Summary!$G$5,0,2)</f>
        <v>2</v>
      </c>
      <c r="F10" s="86">
        <f>IF(Summary!E9=Summary!$G$5,0,Population!C3)</f>
        <v>393.6</v>
      </c>
      <c r="G10" s="42">
        <f t="shared" ref="G10:G49" si="5">+D10</f>
        <v>0</v>
      </c>
      <c r="H10" s="42">
        <f t="shared" ref="H10:H49" si="6">$E10*G10</f>
        <v>0</v>
      </c>
      <c r="I10" s="97">
        <f t="shared" ref="I10:I49" si="7">+F10*G10</f>
        <v>0</v>
      </c>
      <c r="J10" s="139">
        <f t="shared" si="4"/>
        <v>2</v>
      </c>
      <c r="K10" s="91">
        <f t="shared" si="0"/>
        <v>393.6</v>
      </c>
      <c r="L10" s="51">
        <f t="shared" si="1"/>
        <v>0</v>
      </c>
      <c r="M10" s="28">
        <f t="shared" si="2"/>
        <v>0</v>
      </c>
      <c r="N10" s="100">
        <f t="shared" ref="N10:N52" si="8">IF(C10="Yes",$F10*L10,"")</f>
        <v>0</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row>
    <row r="11" spans="1:187" ht="13.5" thickBot="1" x14ac:dyDescent="0.35">
      <c r="A11" s="111" t="s">
        <v>15</v>
      </c>
      <c r="B11" s="63" t="s">
        <v>16</v>
      </c>
      <c r="C11" s="19" t="s">
        <v>118</v>
      </c>
      <c r="D11" s="53">
        <f>IF(Summary!G10=Summary!$G$2,1,0)</f>
        <v>0</v>
      </c>
      <c r="E11" s="41">
        <f>IF(Summary!E10=Summary!$G$5,0,12)</f>
        <v>12</v>
      </c>
      <c r="F11" s="86">
        <f>IF(Summary!E10=Summary!$G$5,0,Population!C4)</f>
        <v>11467.9</v>
      </c>
      <c r="G11" s="42">
        <f t="shared" si="5"/>
        <v>0</v>
      </c>
      <c r="H11" s="42">
        <f t="shared" si="6"/>
        <v>0</v>
      </c>
      <c r="I11" s="97">
        <f t="shared" si="7"/>
        <v>0</v>
      </c>
      <c r="J11" s="140">
        <f t="shared" si="4"/>
        <v>12</v>
      </c>
      <c r="K11" s="92">
        <f t="shared" si="0"/>
        <v>11467.9</v>
      </c>
      <c r="L11" s="51">
        <f t="shared" si="1"/>
        <v>0</v>
      </c>
      <c r="M11" s="28">
        <f t="shared" si="2"/>
        <v>0</v>
      </c>
      <c r="N11" s="100">
        <f t="shared" si="8"/>
        <v>0</v>
      </c>
    </row>
    <row r="12" spans="1:187" s="16" customFormat="1" ht="13.5" thickBot="1" x14ac:dyDescent="0.35">
      <c r="A12" s="112" t="s">
        <v>17</v>
      </c>
      <c r="B12" s="64" t="s">
        <v>18</v>
      </c>
      <c r="C12" s="18" t="s">
        <v>116</v>
      </c>
      <c r="D12" s="53">
        <f>IF(Summary!G11=Summary!$G$2,1,0)</f>
        <v>0</v>
      </c>
      <c r="E12" s="41">
        <f>IF(Summary!E11=Summary!$G$5,0,12)</f>
        <v>12</v>
      </c>
      <c r="F12" s="86">
        <f>IF(Summary!E11=Summary!$G$5,0,Population!C5)</f>
        <v>3531.2</v>
      </c>
      <c r="G12" s="42">
        <f t="shared" si="5"/>
        <v>0</v>
      </c>
      <c r="H12" s="42">
        <f t="shared" si="6"/>
        <v>0</v>
      </c>
      <c r="I12" s="97">
        <f t="shared" si="7"/>
        <v>0</v>
      </c>
      <c r="J12" s="139" t="str">
        <f t="shared" si="4"/>
        <v/>
      </c>
      <c r="K12" s="91" t="str">
        <f t="shared" si="0"/>
        <v/>
      </c>
      <c r="L12" s="51" t="str">
        <f t="shared" si="1"/>
        <v/>
      </c>
      <c r="M12" s="28" t="str">
        <f t="shared" si="2"/>
        <v/>
      </c>
      <c r="N12" s="100" t="str">
        <f t="shared" si="8"/>
        <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row>
    <row r="13" spans="1:187" s="16" customFormat="1" ht="13.5" thickBot="1" x14ac:dyDescent="0.35">
      <c r="A13" s="112" t="s">
        <v>19</v>
      </c>
      <c r="B13" s="64" t="s">
        <v>20</v>
      </c>
      <c r="C13" s="18" t="s">
        <v>118</v>
      </c>
      <c r="D13" s="53">
        <f>IF(Summary!G12=Summary!$G$2,1,0)</f>
        <v>0</v>
      </c>
      <c r="E13" s="41">
        <f>IF(Summary!E12=Summary!$G$5,0,12)</f>
        <v>12</v>
      </c>
      <c r="F13" s="86">
        <f>IF(Summary!E12=Summary!$G$5,0,Population!C6)</f>
        <v>7000</v>
      </c>
      <c r="G13" s="42">
        <f t="shared" si="5"/>
        <v>0</v>
      </c>
      <c r="H13" s="42">
        <f t="shared" si="6"/>
        <v>0</v>
      </c>
      <c r="I13" s="97">
        <f t="shared" si="7"/>
        <v>0</v>
      </c>
      <c r="J13" s="140">
        <f t="shared" si="4"/>
        <v>12</v>
      </c>
      <c r="K13" s="92">
        <f t="shared" si="0"/>
        <v>7000</v>
      </c>
      <c r="L13" s="51">
        <f t="shared" si="1"/>
        <v>0</v>
      </c>
      <c r="M13" s="28">
        <f t="shared" si="2"/>
        <v>0</v>
      </c>
      <c r="N13" s="100">
        <f t="shared" si="8"/>
        <v>0</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row>
    <row r="14" spans="1:187" s="16" customFormat="1" ht="13.5" thickBot="1" x14ac:dyDescent="0.35">
      <c r="A14" s="112" t="s">
        <v>21</v>
      </c>
      <c r="B14" s="64" t="s">
        <v>22</v>
      </c>
      <c r="C14" s="18" t="s">
        <v>118</v>
      </c>
      <c r="D14" s="53">
        <f>IF(Summary!G13=Summary!$G$2,1,0)</f>
        <v>0</v>
      </c>
      <c r="E14" s="41">
        <f>IF(Summary!E13=Summary!$G$5,0,12)</f>
        <v>12</v>
      </c>
      <c r="F14" s="86">
        <f>IF(Summary!E13=Summary!$G$5,0,Population!C7)</f>
        <v>4076.3</v>
      </c>
      <c r="G14" s="42">
        <f t="shared" si="5"/>
        <v>0</v>
      </c>
      <c r="H14" s="42">
        <f t="shared" si="6"/>
        <v>0</v>
      </c>
      <c r="I14" s="97">
        <f t="shared" si="7"/>
        <v>0</v>
      </c>
      <c r="J14" s="139">
        <f t="shared" si="4"/>
        <v>12</v>
      </c>
      <c r="K14" s="91">
        <f t="shared" si="0"/>
        <v>4076.3</v>
      </c>
      <c r="L14" s="51">
        <f t="shared" si="1"/>
        <v>0</v>
      </c>
      <c r="M14" s="28">
        <f t="shared" si="2"/>
        <v>0</v>
      </c>
      <c r="N14" s="100">
        <f t="shared" si="8"/>
        <v>0</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row>
    <row r="15" spans="1:187" ht="13.5" thickBot="1" x14ac:dyDescent="0.35">
      <c r="A15" s="111" t="s">
        <v>23</v>
      </c>
      <c r="B15" s="63" t="s">
        <v>24</v>
      </c>
      <c r="C15" s="19" t="s">
        <v>118</v>
      </c>
      <c r="D15" s="53">
        <f>IF(Summary!G14=Summary!$G$2,1,0)</f>
        <v>0</v>
      </c>
      <c r="E15" s="41">
        <f>IF(Summary!E14=Summary!$G$5,0,12)</f>
        <v>0</v>
      </c>
      <c r="F15" s="86">
        <f>IF(Summary!E14=Summary!$G$5,0,Population!C8)</f>
        <v>0</v>
      </c>
      <c r="G15" s="42">
        <f t="shared" si="5"/>
        <v>0</v>
      </c>
      <c r="H15" s="42">
        <f t="shared" si="6"/>
        <v>0</v>
      </c>
      <c r="I15" s="97">
        <f t="shared" si="7"/>
        <v>0</v>
      </c>
      <c r="J15" s="140">
        <f t="shared" si="4"/>
        <v>0</v>
      </c>
      <c r="K15" s="92">
        <f t="shared" si="0"/>
        <v>0</v>
      </c>
      <c r="L15" s="51">
        <f t="shared" si="1"/>
        <v>0</v>
      </c>
      <c r="M15" s="102">
        <f t="shared" si="2"/>
        <v>0</v>
      </c>
      <c r="N15" s="100">
        <f t="shared" si="8"/>
        <v>0</v>
      </c>
    </row>
    <row r="16" spans="1:187" s="16" customFormat="1" ht="13.5" thickBot="1" x14ac:dyDescent="0.35">
      <c r="A16" s="112" t="s">
        <v>25</v>
      </c>
      <c r="B16" s="64" t="s">
        <v>26</v>
      </c>
      <c r="C16" s="18" t="s">
        <v>118</v>
      </c>
      <c r="D16" s="53">
        <f>IF(Summary!G15=Summary!$G$2,1,0)</f>
        <v>0</v>
      </c>
      <c r="E16" s="41">
        <f>IF(Summary!E15=Summary!$G$5,0,12)</f>
        <v>12</v>
      </c>
      <c r="F16" s="86">
        <f>IF(Summary!E15=Summary!$G$5,0,Population!C9)</f>
        <v>10529</v>
      </c>
      <c r="G16" s="42">
        <f t="shared" si="5"/>
        <v>0</v>
      </c>
      <c r="H16" s="42">
        <f t="shared" si="6"/>
        <v>0</v>
      </c>
      <c r="I16" s="97">
        <f t="shared" si="7"/>
        <v>0</v>
      </c>
      <c r="J16" s="139">
        <f t="shared" si="4"/>
        <v>12</v>
      </c>
      <c r="K16" s="91">
        <f t="shared" si="0"/>
        <v>10529</v>
      </c>
      <c r="L16" s="51">
        <f t="shared" si="1"/>
        <v>0</v>
      </c>
      <c r="M16" s="28">
        <f t="shared" si="2"/>
        <v>0</v>
      </c>
      <c r="N16" s="100">
        <f t="shared" si="8"/>
        <v>0</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row>
    <row r="17" spans="1:187" ht="13.5" thickBot="1" x14ac:dyDescent="0.35">
      <c r="A17" s="108" t="s">
        <v>27</v>
      </c>
      <c r="B17" s="108" t="s">
        <v>28</v>
      </c>
      <c r="C17" s="20" t="s">
        <v>118</v>
      </c>
      <c r="D17" s="53">
        <f>IF(Summary!G16=Summary!$G$2,1,0)</f>
        <v>0</v>
      </c>
      <c r="E17" s="41">
        <f>IF(Summary!E16=Summary!$G$5,0,12)</f>
        <v>12</v>
      </c>
      <c r="F17" s="86">
        <f>IF(Summary!E16=Summary!$G$5,0,Population!C10)</f>
        <v>5799.8</v>
      </c>
      <c r="G17" s="42">
        <f t="shared" si="5"/>
        <v>0</v>
      </c>
      <c r="H17" s="42">
        <f t="shared" si="6"/>
        <v>0</v>
      </c>
      <c r="I17" s="97">
        <f t="shared" si="7"/>
        <v>0</v>
      </c>
      <c r="J17" s="140">
        <f t="shared" si="4"/>
        <v>12</v>
      </c>
      <c r="K17" s="92">
        <f t="shared" si="0"/>
        <v>5799.8</v>
      </c>
      <c r="L17" s="51">
        <f t="shared" si="1"/>
        <v>0</v>
      </c>
      <c r="M17" s="28">
        <f t="shared" si="2"/>
        <v>0</v>
      </c>
      <c r="N17" s="100">
        <f t="shared" si="8"/>
        <v>0</v>
      </c>
    </row>
    <row r="18" spans="1:187" ht="13.5" thickBot="1" x14ac:dyDescent="0.35">
      <c r="A18" s="121" t="s">
        <v>29</v>
      </c>
      <c r="B18" s="63" t="s">
        <v>30</v>
      </c>
      <c r="C18" s="19" t="s">
        <v>118</v>
      </c>
      <c r="D18" s="53">
        <f>IF(Summary!G17=Summary!$G$2,1,0)</f>
        <v>0</v>
      </c>
      <c r="E18" s="41">
        <f>IF(Summary!E17=Summary!$G$5,0,12)</f>
        <v>12</v>
      </c>
      <c r="F18" s="86">
        <f>IF(Summary!E17=Summary!$G$5,0,Population!C11)</f>
        <v>1324.8</v>
      </c>
      <c r="G18" s="42">
        <f t="shared" si="5"/>
        <v>0</v>
      </c>
      <c r="H18" s="42">
        <f t="shared" si="6"/>
        <v>0</v>
      </c>
      <c r="I18" s="97">
        <f t="shared" si="7"/>
        <v>0</v>
      </c>
      <c r="J18" s="139">
        <f t="shared" si="4"/>
        <v>12</v>
      </c>
      <c r="K18" s="91">
        <f t="shared" si="0"/>
        <v>1324.8</v>
      </c>
      <c r="L18" s="51">
        <f t="shared" si="1"/>
        <v>0</v>
      </c>
      <c r="M18" s="28">
        <f t="shared" si="2"/>
        <v>0</v>
      </c>
      <c r="N18" s="100">
        <f t="shared" si="8"/>
        <v>0</v>
      </c>
    </row>
    <row r="19" spans="1:187" ht="13.5" thickBot="1" x14ac:dyDescent="0.35">
      <c r="A19" s="120" t="s">
        <v>31</v>
      </c>
      <c r="B19" s="135" t="s">
        <v>120</v>
      </c>
      <c r="C19" s="136" t="s">
        <v>118</v>
      </c>
      <c r="D19" s="53">
        <f>IF(Summary!G18=Summary!$G$2,1,0)</f>
        <v>0</v>
      </c>
      <c r="E19" s="41">
        <f>IF(Summary!E18=Summary!$G$5,0,11)</f>
        <v>11</v>
      </c>
      <c r="F19" s="86">
        <f>IF(Summary!E18=Summary!$G$5,0,Population!C12)</f>
        <v>5512.1</v>
      </c>
      <c r="G19" s="42">
        <f t="shared" si="5"/>
        <v>0</v>
      </c>
      <c r="H19" s="42">
        <f t="shared" si="6"/>
        <v>0</v>
      </c>
      <c r="I19" s="97">
        <f t="shared" si="7"/>
        <v>0</v>
      </c>
      <c r="J19" s="141">
        <f t="shared" si="4"/>
        <v>11</v>
      </c>
      <c r="K19" s="93">
        <f t="shared" si="0"/>
        <v>5512.1</v>
      </c>
      <c r="L19" s="51">
        <f t="shared" si="1"/>
        <v>0</v>
      </c>
      <c r="M19" s="28">
        <f t="shared" si="2"/>
        <v>0</v>
      </c>
      <c r="N19" s="100">
        <f t="shared" si="8"/>
        <v>0</v>
      </c>
    </row>
    <row r="20" spans="1:187" ht="13.5" thickBot="1" x14ac:dyDescent="0.35">
      <c r="A20" s="111"/>
      <c r="B20" s="113" t="s">
        <v>33</v>
      </c>
      <c r="C20" s="22" t="s">
        <v>118</v>
      </c>
      <c r="D20" s="53">
        <f>IF(Summary!G19=Summary!$G$2,1,0)</f>
        <v>0</v>
      </c>
      <c r="E20" s="41">
        <f>IF(Summary!E19=Summary!$G$5,0,1)</f>
        <v>1</v>
      </c>
      <c r="F20" s="86">
        <f>IF(Summary!E19=Summary!$G$5,0,Population!C13)</f>
        <v>0</v>
      </c>
      <c r="G20" s="42">
        <f t="shared" si="5"/>
        <v>0</v>
      </c>
      <c r="H20" s="42">
        <f t="shared" si="6"/>
        <v>0</v>
      </c>
      <c r="I20" s="97">
        <f t="shared" si="7"/>
        <v>0</v>
      </c>
      <c r="J20" s="142">
        <f t="shared" si="4"/>
        <v>1</v>
      </c>
      <c r="K20" s="127">
        <f t="shared" si="0"/>
        <v>0</v>
      </c>
      <c r="L20" s="51">
        <f t="shared" si="1"/>
        <v>0</v>
      </c>
      <c r="M20" s="28">
        <f t="shared" si="2"/>
        <v>0</v>
      </c>
      <c r="N20" s="100">
        <f t="shared" si="8"/>
        <v>0</v>
      </c>
    </row>
    <row r="21" spans="1:187" ht="13.5" thickBot="1" x14ac:dyDescent="0.35">
      <c r="A21" s="121" t="s">
        <v>34</v>
      </c>
      <c r="B21" s="135" t="s">
        <v>121</v>
      </c>
      <c r="C21" s="136" t="s">
        <v>118</v>
      </c>
      <c r="D21" s="53">
        <f>IF(Summary!G20=Summary!$G$2,1,0)</f>
        <v>0</v>
      </c>
      <c r="E21" s="41">
        <f>IF(Summary!E20=Summary!$G$5,0,12)</f>
        <v>12</v>
      </c>
      <c r="F21" s="86">
        <f>IF(Summary!E20=Summary!$G$5,0,Population!C14)</f>
        <v>67028.100000000006</v>
      </c>
      <c r="G21" s="42">
        <f>+D21</f>
        <v>0</v>
      </c>
      <c r="H21" s="42">
        <f>$E21*G21</f>
        <v>0</v>
      </c>
      <c r="I21" s="126">
        <f>+F21*G21</f>
        <v>0</v>
      </c>
      <c r="J21" s="143">
        <f t="shared" si="4"/>
        <v>12</v>
      </c>
      <c r="K21" s="137">
        <f>+IF(C21="Yes",F21,"")</f>
        <v>67028.100000000006</v>
      </c>
      <c r="L21" s="102">
        <f>+IF(C21="Yes",G21,"")</f>
        <v>0</v>
      </c>
      <c r="M21" s="28">
        <f>IF(C21="Yes",$E21*L21,"")</f>
        <v>0</v>
      </c>
      <c r="N21" s="100">
        <f>IF(C21="Yes",$F21*L21,"")</f>
        <v>0</v>
      </c>
    </row>
    <row r="22" spans="1:187" s="16" customFormat="1" ht="13" x14ac:dyDescent="0.3">
      <c r="A22" s="120" t="s">
        <v>36</v>
      </c>
      <c r="B22" s="135" t="s">
        <v>37</v>
      </c>
      <c r="C22" s="136" t="s">
        <v>118</v>
      </c>
      <c r="D22" s="53">
        <f>IF(Summary!G21=Summary!$G$2,1,0)</f>
        <v>0</v>
      </c>
      <c r="E22" s="41">
        <f>IF(Summary!E21=Summary!$G$5,0,3)</f>
        <v>3</v>
      </c>
      <c r="F22" s="86">
        <f>IF(Summary!E21=Summary!$G$5,0,Population!C15)</f>
        <v>29561.4</v>
      </c>
      <c r="G22" s="42">
        <f t="shared" si="5"/>
        <v>0</v>
      </c>
      <c r="H22" s="42">
        <f t="shared" si="6"/>
        <v>0</v>
      </c>
      <c r="I22" s="97">
        <f t="shared" si="7"/>
        <v>0</v>
      </c>
      <c r="J22" s="144">
        <f t="shared" si="4"/>
        <v>3</v>
      </c>
      <c r="K22" s="104">
        <f t="shared" si="0"/>
        <v>29561.4</v>
      </c>
      <c r="L22" s="51">
        <f t="shared" si="1"/>
        <v>0</v>
      </c>
      <c r="M22" s="28">
        <f t="shared" si="2"/>
        <v>0</v>
      </c>
      <c r="N22" s="100">
        <f t="shared" si="8"/>
        <v>0</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row>
    <row r="23" spans="1:187" s="16" customFormat="1" ht="13" x14ac:dyDescent="0.3">
      <c r="A23" s="17" t="s">
        <v>122</v>
      </c>
      <c r="B23" s="107" t="s">
        <v>40</v>
      </c>
      <c r="C23" s="124" t="s">
        <v>118</v>
      </c>
      <c r="D23" s="53">
        <f>IF(Summary!G22=Summary!$G$2,1,0)</f>
        <v>0</v>
      </c>
      <c r="E23" s="41">
        <f>IF(Summary!E22=Summary!$G$5,0,3)</f>
        <v>3</v>
      </c>
      <c r="F23" s="86">
        <f>IF(Summary!E22=Summary!$G$5,0,Population!C16)</f>
        <v>25076.1</v>
      </c>
      <c r="G23" s="42">
        <f t="shared" si="5"/>
        <v>0</v>
      </c>
      <c r="H23" s="42">
        <f t="shared" si="6"/>
        <v>0</v>
      </c>
      <c r="I23" s="97">
        <f t="shared" si="7"/>
        <v>0</v>
      </c>
      <c r="J23" s="144">
        <f t="shared" si="4"/>
        <v>3</v>
      </c>
      <c r="K23" s="104">
        <f>F23</f>
        <v>25076.1</v>
      </c>
      <c r="L23" s="51">
        <f t="shared" si="1"/>
        <v>0</v>
      </c>
      <c r="M23" s="28">
        <f t="shared" si="2"/>
        <v>0</v>
      </c>
      <c r="N23" s="100">
        <f t="shared" si="8"/>
        <v>0</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row>
    <row r="24" spans="1:187" s="16" customFormat="1" ht="13" x14ac:dyDescent="0.3">
      <c r="A24" s="17"/>
      <c r="B24" s="107" t="s">
        <v>39</v>
      </c>
      <c r="C24" s="124" t="s">
        <v>118</v>
      </c>
      <c r="D24" s="53">
        <f>IF(Summary!G23=Summary!$G$2,1,0)</f>
        <v>0</v>
      </c>
      <c r="E24" s="41">
        <f>IF(Summary!E23=Summary!$G$5,0,3)</f>
        <v>3</v>
      </c>
      <c r="F24" s="86">
        <f>IF(Summary!E23=Summary!$G$5,0,Population!C17)</f>
        <v>10283.200000000001</v>
      </c>
      <c r="G24" s="42">
        <f t="shared" si="5"/>
        <v>0</v>
      </c>
      <c r="H24" s="42">
        <f t="shared" si="6"/>
        <v>0</v>
      </c>
      <c r="I24" s="97">
        <f t="shared" si="7"/>
        <v>0</v>
      </c>
      <c r="J24" s="144">
        <f t="shared" si="4"/>
        <v>3</v>
      </c>
      <c r="K24" s="104">
        <f t="shared" si="0"/>
        <v>10283.200000000001</v>
      </c>
      <c r="L24" s="51">
        <f t="shared" si="1"/>
        <v>0</v>
      </c>
      <c r="M24" s="28">
        <f t="shared" si="2"/>
        <v>0</v>
      </c>
      <c r="N24" s="100">
        <f t="shared" si="8"/>
        <v>0</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row>
    <row r="25" spans="1:187" s="16" customFormat="1" ht="13.5" thickBot="1" x14ac:dyDescent="0.35">
      <c r="A25" s="112"/>
      <c r="B25" s="64" t="s">
        <v>41</v>
      </c>
      <c r="C25" s="125" t="s">
        <v>118</v>
      </c>
      <c r="D25" s="53">
        <f>IF(Summary!G24=Summary!$G$2,1,0)</f>
        <v>0</v>
      </c>
      <c r="E25" s="41">
        <f>IF(Summary!E24=Summary!$G$5,0,3)</f>
        <v>3</v>
      </c>
      <c r="F25" s="86">
        <f>IF(Summary!E24=Summary!$G$5,0,Population!C18)</f>
        <v>18020</v>
      </c>
      <c r="G25" s="42">
        <f t="shared" si="5"/>
        <v>0</v>
      </c>
      <c r="H25" s="42">
        <f t="shared" si="6"/>
        <v>0</v>
      </c>
      <c r="I25" s="97">
        <f t="shared" si="7"/>
        <v>0</v>
      </c>
      <c r="J25" s="144">
        <f t="shared" si="4"/>
        <v>3</v>
      </c>
      <c r="K25" s="104">
        <f>F25</f>
        <v>18020</v>
      </c>
      <c r="L25" s="51">
        <f t="shared" si="1"/>
        <v>0</v>
      </c>
      <c r="M25" s="28">
        <f t="shared" si="2"/>
        <v>0</v>
      </c>
      <c r="N25" s="100">
        <f t="shared" si="8"/>
        <v>0</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row>
    <row r="26" spans="1:187" s="16" customFormat="1" ht="13.5" thickBot="1" x14ac:dyDescent="0.35">
      <c r="A26" s="109" t="s">
        <v>42</v>
      </c>
      <c r="B26" s="110" t="s">
        <v>43</v>
      </c>
      <c r="C26" s="21" t="s">
        <v>118</v>
      </c>
      <c r="D26" s="53">
        <f>IF(Summary!G25=Summary!$G$2,1,0)</f>
        <v>0</v>
      </c>
      <c r="E26" s="41">
        <f>IF(Summary!E25=Summary!$G$5,0,3)</f>
        <v>3</v>
      </c>
      <c r="F26" s="86">
        <f>IF(Summary!E25=Summary!$G$5,0,Population!C19)</f>
        <v>10722.3</v>
      </c>
      <c r="G26" s="42">
        <f t="shared" si="5"/>
        <v>0</v>
      </c>
      <c r="H26" s="42">
        <f t="shared" si="6"/>
        <v>0</v>
      </c>
      <c r="I26" s="97">
        <f t="shared" si="7"/>
        <v>0</v>
      </c>
      <c r="J26" s="145">
        <f t="shared" si="4"/>
        <v>3</v>
      </c>
      <c r="K26" s="94">
        <f t="shared" si="0"/>
        <v>10722.3</v>
      </c>
      <c r="L26" s="51">
        <f t="shared" si="1"/>
        <v>0</v>
      </c>
      <c r="M26" s="28">
        <f t="shared" si="2"/>
        <v>0</v>
      </c>
      <c r="N26" s="100">
        <f t="shared" si="8"/>
        <v>0</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row>
    <row r="27" spans="1:187" s="16" customFormat="1" ht="13.5" customHeight="1" thickBot="1" x14ac:dyDescent="0.35">
      <c r="A27" s="112" t="s">
        <v>44</v>
      </c>
      <c r="B27" s="64" t="s">
        <v>123</v>
      </c>
      <c r="C27" s="18" t="s">
        <v>118</v>
      </c>
      <c r="D27" s="53">
        <f>IF(Summary!G26=Summary!$G$2,1,0)</f>
        <v>0</v>
      </c>
      <c r="E27" s="41">
        <f>IF(Summary!E26=Summary!$G$5,0,12)</f>
        <v>12</v>
      </c>
      <c r="F27" s="86">
        <f>IF(Summary!E26=Summary!$G$5,0,Population!C20)</f>
        <v>9772.7999999999993</v>
      </c>
      <c r="G27" s="42">
        <f t="shared" si="5"/>
        <v>0</v>
      </c>
      <c r="H27" s="42">
        <f t="shared" si="6"/>
        <v>0</v>
      </c>
      <c r="I27" s="97">
        <f t="shared" si="7"/>
        <v>0</v>
      </c>
      <c r="J27" s="145">
        <f t="shared" si="4"/>
        <v>12</v>
      </c>
      <c r="K27" s="94">
        <f t="shared" si="0"/>
        <v>9772.7999999999993</v>
      </c>
      <c r="L27" s="51">
        <f t="shared" si="1"/>
        <v>0</v>
      </c>
      <c r="M27" s="28">
        <f t="shared" si="2"/>
        <v>0</v>
      </c>
      <c r="N27" s="100">
        <f t="shared" si="8"/>
        <v>0</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row>
    <row r="28" spans="1:187" ht="13.5" thickBot="1" x14ac:dyDescent="0.35">
      <c r="A28" s="111" t="s">
        <v>46</v>
      </c>
      <c r="B28" s="63" t="s">
        <v>47</v>
      </c>
      <c r="C28" s="19" t="s">
        <v>116</v>
      </c>
      <c r="D28" s="53">
        <f>IF(Summary!G27=Summary!$G$2,1,0)</f>
        <v>0</v>
      </c>
      <c r="E28" s="41">
        <f>IF(Summary!E27=Summary!$G$5,0,12)</f>
        <v>0</v>
      </c>
      <c r="F28" s="86">
        <f>IF(Summary!E27=Summary!$G$5,0,Population!C21)</f>
        <v>0</v>
      </c>
      <c r="G28" s="42">
        <f t="shared" si="5"/>
        <v>0</v>
      </c>
      <c r="H28" s="42">
        <f t="shared" si="6"/>
        <v>0</v>
      </c>
      <c r="I28" s="97">
        <f t="shared" si="7"/>
        <v>0</v>
      </c>
      <c r="J28" s="145" t="str">
        <f t="shared" si="4"/>
        <v/>
      </c>
      <c r="K28" s="94" t="str">
        <f t="shared" si="0"/>
        <v/>
      </c>
      <c r="L28" s="51" t="str">
        <f t="shared" si="1"/>
        <v/>
      </c>
      <c r="M28" s="28" t="str">
        <f t="shared" si="2"/>
        <v/>
      </c>
      <c r="N28" s="100" t="str">
        <f t="shared" si="8"/>
        <v/>
      </c>
    </row>
    <row r="29" spans="1:187" ht="13.5" thickBot="1" x14ac:dyDescent="0.35">
      <c r="A29" s="111" t="s">
        <v>48</v>
      </c>
      <c r="B29" s="63" t="s">
        <v>49</v>
      </c>
      <c r="C29" s="19" t="s">
        <v>118</v>
      </c>
      <c r="D29" s="53">
        <f>IF(Summary!G28=Summary!$G$2,1,0)</f>
        <v>0</v>
      </c>
      <c r="E29" s="41">
        <f>IF(Summary!E28=Summary!$G$5,0,12)</f>
        <v>12</v>
      </c>
      <c r="F29" s="86">
        <f>IF(Summary!E28=Summary!$G$5,0,Population!C22)</f>
        <v>4904.2</v>
      </c>
      <c r="G29" s="42">
        <f t="shared" si="5"/>
        <v>0</v>
      </c>
      <c r="H29" s="42">
        <f t="shared" si="6"/>
        <v>0</v>
      </c>
      <c r="I29" s="97">
        <f t="shared" si="7"/>
        <v>0</v>
      </c>
      <c r="J29" s="139">
        <f t="shared" si="4"/>
        <v>12</v>
      </c>
      <c r="K29" s="91">
        <f t="shared" si="0"/>
        <v>4904.2</v>
      </c>
      <c r="L29" s="51">
        <f t="shared" si="1"/>
        <v>0</v>
      </c>
      <c r="M29" s="28">
        <f t="shared" si="2"/>
        <v>0</v>
      </c>
      <c r="N29" s="100">
        <f t="shared" si="8"/>
        <v>0</v>
      </c>
    </row>
    <row r="30" spans="1:187" ht="13.5" thickBot="1" x14ac:dyDescent="0.35">
      <c r="A30" s="111" t="s">
        <v>50</v>
      </c>
      <c r="B30" s="63" t="s">
        <v>51</v>
      </c>
      <c r="C30" s="19" t="s">
        <v>118</v>
      </c>
      <c r="D30" s="53">
        <f>IF(Summary!G29=Summary!$G$2,1,0)</f>
        <v>0</v>
      </c>
      <c r="E30" s="41">
        <f>IF(Summary!E29=Summary!$G$5,0,12)</f>
        <v>12</v>
      </c>
      <c r="F30" s="86">
        <f>IF(Summary!E29=Summary!$G$5,0,Population!C23)</f>
        <v>61068.4</v>
      </c>
      <c r="G30" s="42">
        <f t="shared" si="5"/>
        <v>0</v>
      </c>
      <c r="H30" s="42">
        <f t="shared" si="6"/>
        <v>0</v>
      </c>
      <c r="I30" s="97">
        <f t="shared" si="7"/>
        <v>0</v>
      </c>
      <c r="J30" s="140">
        <f t="shared" si="4"/>
        <v>12</v>
      </c>
      <c r="K30" s="92">
        <f t="shared" si="0"/>
        <v>61068.4</v>
      </c>
      <c r="L30" s="51">
        <f t="shared" si="1"/>
        <v>0</v>
      </c>
      <c r="M30" s="28">
        <f t="shared" si="2"/>
        <v>0</v>
      </c>
      <c r="N30" s="100">
        <f t="shared" si="8"/>
        <v>0</v>
      </c>
    </row>
    <row r="31" spans="1:187" ht="13.5" thickBot="1" x14ac:dyDescent="0.35">
      <c r="A31" s="111" t="s">
        <v>52</v>
      </c>
      <c r="B31" s="63" t="s">
        <v>53</v>
      </c>
      <c r="C31" s="19" t="s">
        <v>118</v>
      </c>
      <c r="D31" s="53">
        <f>IF(Summary!G30=Summary!$G$2,1,0)</f>
        <v>0</v>
      </c>
      <c r="E31" s="41">
        <f>IF(Summary!E30=Summary!$G$5,0,12)</f>
        <v>12</v>
      </c>
      <c r="F31" s="86">
        <f>IF(Summary!E30=Summary!$G$5,0,Population!C24)</f>
        <v>1920</v>
      </c>
      <c r="G31" s="42">
        <f t="shared" si="5"/>
        <v>0</v>
      </c>
      <c r="H31" s="42">
        <f t="shared" si="6"/>
        <v>0</v>
      </c>
      <c r="I31" s="97">
        <f t="shared" si="7"/>
        <v>0</v>
      </c>
      <c r="J31" s="140">
        <f t="shared" si="4"/>
        <v>12</v>
      </c>
      <c r="K31" s="92">
        <f t="shared" si="0"/>
        <v>1920</v>
      </c>
      <c r="L31" s="51">
        <f t="shared" si="1"/>
        <v>0</v>
      </c>
      <c r="M31" s="28">
        <f t="shared" si="2"/>
        <v>0</v>
      </c>
      <c r="N31" s="100">
        <f t="shared" si="8"/>
        <v>0</v>
      </c>
    </row>
    <row r="32" spans="1:187" ht="13.5" thickBot="1" x14ac:dyDescent="0.35">
      <c r="A32" s="111" t="s">
        <v>54</v>
      </c>
      <c r="B32" s="63" t="s">
        <v>55</v>
      </c>
      <c r="C32" s="19" t="s">
        <v>118</v>
      </c>
      <c r="D32" s="53">
        <f>IF(Summary!G31=Summary!$G$2,1,0)</f>
        <v>0</v>
      </c>
      <c r="E32" s="41">
        <f>IF(Summary!E31=Summary!$G$5,0,12)</f>
        <v>12</v>
      </c>
      <c r="F32" s="86">
        <f>IF(Summary!E31=Summary!$G$5,0,Population!C25)</f>
        <v>2794.2</v>
      </c>
      <c r="G32" s="42">
        <f t="shared" si="5"/>
        <v>0</v>
      </c>
      <c r="H32" s="42">
        <f t="shared" si="6"/>
        <v>0</v>
      </c>
      <c r="I32" s="97">
        <f t="shared" si="7"/>
        <v>0</v>
      </c>
      <c r="J32" s="140">
        <f t="shared" si="4"/>
        <v>12</v>
      </c>
      <c r="K32" s="92">
        <f t="shared" si="0"/>
        <v>2794.2</v>
      </c>
      <c r="L32" s="51">
        <f t="shared" si="1"/>
        <v>0</v>
      </c>
      <c r="M32" s="28">
        <f t="shared" si="2"/>
        <v>0</v>
      </c>
      <c r="N32" s="100">
        <f t="shared" si="8"/>
        <v>0</v>
      </c>
    </row>
    <row r="33" spans="1:187" s="16" customFormat="1" ht="13.5" thickBot="1" x14ac:dyDescent="0.35">
      <c r="A33" s="112" t="s">
        <v>56</v>
      </c>
      <c r="B33" s="64" t="s">
        <v>57</v>
      </c>
      <c r="C33" s="18" t="s">
        <v>118</v>
      </c>
      <c r="D33" s="53">
        <f>IF(Summary!G32=Summary!$G$2,1,0)</f>
        <v>0</v>
      </c>
      <c r="E33" s="41">
        <f>IF(Summary!E32=Summary!$G$5,0,12)</f>
        <v>12</v>
      </c>
      <c r="F33" s="86">
        <f>IF(Summary!E32=Summary!$G$5,0,Population!C26)</f>
        <v>612.20000000000005</v>
      </c>
      <c r="G33" s="42">
        <f t="shared" si="5"/>
        <v>0</v>
      </c>
      <c r="H33" s="42">
        <f t="shared" si="6"/>
        <v>0</v>
      </c>
      <c r="I33" s="97">
        <f t="shared" si="7"/>
        <v>0</v>
      </c>
      <c r="J33" s="140">
        <f t="shared" si="4"/>
        <v>12</v>
      </c>
      <c r="K33" s="92">
        <f t="shared" si="0"/>
        <v>612.20000000000005</v>
      </c>
      <c r="L33" s="51">
        <f t="shared" si="1"/>
        <v>0</v>
      </c>
      <c r="M33" s="28">
        <f t="shared" si="2"/>
        <v>0</v>
      </c>
      <c r="N33" s="100">
        <f t="shared" si="8"/>
        <v>0</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row>
    <row r="34" spans="1:187" s="16" customFormat="1" ht="13.5" thickBot="1" x14ac:dyDescent="0.35">
      <c r="A34" s="112" t="s">
        <v>58</v>
      </c>
      <c r="B34" s="64" t="s">
        <v>59</v>
      </c>
      <c r="C34" s="18" t="s">
        <v>118</v>
      </c>
      <c r="D34" s="53">
        <f>IF(Summary!G33=Summary!$G$2,1,0)</f>
        <v>0</v>
      </c>
      <c r="E34" s="41">
        <f>IF(Summary!E33=Summary!$G$5,0,12)</f>
        <v>0</v>
      </c>
      <c r="F34" s="86">
        <f>IF(Summary!E33=Summary!$G$5,0,Population!C27)</f>
        <v>0</v>
      </c>
      <c r="G34" s="42">
        <f>+D34</f>
        <v>0</v>
      </c>
      <c r="H34" s="42">
        <f t="shared" si="6"/>
        <v>0</v>
      </c>
      <c r="I34" s="97">
        <f t="shared" si="7"/>
        <v>0</v>
      </c>
      <c r="J34" s="140">
        <f t="shared" si="4"/>
        <v>0</v>
      </c>
      <c r="K34" s="92">
        <f t="shared" si="0"/>
        <v>0</v>
      </c>
      <c r="L34" s="28">
        <f t="shared" si="1"/>
        <v>0</v>
      </c>
      <c r="M34" s="28">
        <f t="shared" si="2"/>
        <v>0</v>
      </c>
      <c r="N34" s="100">
        <f t="shared" si="8"/>
        <v>0</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row>
    <row r="35" spans="1:187" s="16" customFormat="1" ht="13.5" thickBot="1" x14ac:dyDescent="0.35">
      <c r="A35" s="17" t="s">
        <v>60</v>
      </c>
      <c r="B35" s="128" t="s">
        <v>61</v>
      </c>
      <c r="C35" s="15" t="s">
        <v>116</v>
      </c>
      <c r="D35" s="53">
        <f>IF(Summary!G34=Summary!$G$2,1,0)</f>
        <v>0</v>
      </c>
      <c r="E35" s="41">
        <f>IF(Summary!E34=Summary!$G$5,0,12)</f>
        <v>0</v>
      </c>
      <c r="F35" s="86">
        <f>IF(Summary!E34=Summary!$G$5,0,Population!C28)</f>
        <v>0</v>
      </c>
      <c r="G35" s="42">
        <f t="shared" si="5"/>
        <v>0</v>
      </c>
      <c r="H35" s="42">
        <f t="shared" si="6"/>
        <v>0</v>
      </c>
      <c r="I35" s="97">
        <f t="shared" si="7"/>
        <v>0</v>
      </c>
      <c r="J35" s="140" t="str">
        <f t="shared" si="4"/>
        <v/>
      </c>
      <c r="K35" s="92" t="str">
        <f t="shared" si="0"/>
        <v/>
      </c>
      <c r="L35" s="51" t="str">
        <f t="shared" si="1"/>
        <v/>
      </c>
      <c r="M35" s="28" t="str">
        <f t="shared" si="2"/>
        <v/>
      </c>
      <c r="N35" s="100" t="str">
        <f t="shared" si="8"/>
        <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row>
    <row r="36" spans="1:187" s="16" customFormat="1" ht="13.5" thickBot="1" x14ac:dyDescent="0.35">
      <c r="A36" s="227" t="s">
        <v>62</v>
      </c>
      <c r="B36" s="129" t="s">
        <v>63</v>
      </c>
      <c r="C36" s="123" t="s">
        <v>118</v>
      </c>
      <c r="D36" s="53">
        <f>IF(Summary!G35=Summary!$G$2,1,0)</f>
        <v>0</v>
      </c>
      <c r="E36" s="41">
        <f>IF(Summary!E35=Summary!$G$5,0,11)</f>
        <v>11</v>
      </c>
      <c r="F36" s="86">
        <f>IF(Summary!E35=Summary!$G$5,0,Population!C29)</f>
        <v>17423</v>
      </c>
      <c r="G36" s="42">
        <f t="shared" si="5"/>
        <v>0</v>
      </c>
      <c r="H36" s="42">
        <f t="shared" si="6"/>
        <v>0</v>
      </c>
      <c r="I36" s="97">
        <f t="shared" si="7"/>
        <v>0</v>
      </c>
      <c r="J36" s="139">
        <f t="shared" si="4"/>
        <v>11</v>
      </c>
      <c r="K36" s="91">
        <f t="shared" si="0"/>
        <v>17423</v>
      </c>
      <c r="L36" s="51">
        <f t="shared" si="1"/>
        <v>0</v>
      </c>
      <c r="M36" s="28">
        <f t="shared" si="2"/>
        <v>0</v>
      </c>
      <c r="N36" s="100">
        <f t="shared" si="8"/>
        <v>0</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row>
    <row r="37" spans="1:187" s="16" customFormat="1" ht="15" customHeight="1" thickBot="1" x14ac:dyDescent="0.35">
      <c r="A37" s="228"/>
      <c r="B37" s="130" t="s">
        <v>64</v>
      </c>
      <c r="C37" s="125" t="s">
        <v>118</v>
      </c>
      <c r="D37" s="53">
        <f>IF(Summary!G36=Summary!$G$2,1,0)</f>
        <v>0</v>
      </c>
      <c r="E37" s="41">
        <f>IF(Summary!E36=Summary!$G$5,0,1)</f>
        <v>1</v>
      </c>
      <c r="F37" s="86">
        <f>IF(Summary!E36=Summary!$G$5,0,Population!C30)</f>
        <v>0</v>
      </c>
      <c r="G37" s="42">
        <f t="shared" si="5"/>
        <v>0</v>
      </c>
      <c r="H37" s="42">
        <f t="shared" si="6"/>
        <v>0</v>
      </c>
      <c r="I37" s="97">
        <f t="shared" si="7"/>
        <v>0</v>
      </c>
      <c r="J37" s="139">
        <f t="shared" si="4"/>
        <v>1</v>
      </c>
      <c r="K37" s="91">
        <f t="shared" si="0"/>
        <v>0</v>
      </c>
      <c r="L37" s="51">
        <f t="shared" si="1"/>
        <v>0</v>
      </c>
      <c r="M37" s="28">
        <f t="shared" si="2"/>
        <v>0</v>
      </c>
      <c r="N37" s="100">
        <f t="shared" si="8"/>
        <v>0</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row>
    <row r="38" spans="1:187" ht="13.5" thickBot="1" x14ac:dyDescent="0.35">
      <c r="A38" s="111" t="s">
        <v>65</v>
      </c>
      <c r="B38" s="63" t="s">
        <v>66</v>
      </c>
      <c r="C38" s="19" t="s">
        <v>116</v>
      </c>
      <c r="D38" s="53">
        <f>IF(Summary!G37=Summary!$G$2,1,0)</f>
        <v>0</v>
      </c>
      <c r="E38" s="41">
        <f>IF(Summary!E37=Summary!$G$5,0,12)</f>
        <v>12</v>
      </c>
      <c r="F38" s="86">
        <f>IF(Summary!E37=Summary!$G$5,0,Population!C31)</f>
        <v>4980</v>
      </c>
      <c r="G38" s="42">
        <f t="shared" si="5"/>
        <v>0</v>
      </c>
      <c r="H38" s="42">
        <f t="shared" si="6"/>
        <v>0</v>
      </c>
      <c r="I38" s="97">
        <f t="shared" si="7"/>
        <v>0</v>
      </c>
      <c r="J38" s="139" t="str">
        <f t="shared" si="4"/>
        <v/>
      </c>
      <c r="K38" s="91" t="str">
        <f t="shared" si="0"/>
        <v/>
      </c>
      <c r="L38" s="51" t="str">
        <f t="shared" si="1"/>
        <v/>
      </c>
      <c r="M38" s="28" t="str">
        <f t="shared" si="2"/>
        <v/>
      </c>
      <c r="N38" s="100" t="str">
        <f t="shared" si="8"/>
        <v/>
      </c>
    </row>
    <row r="39" spans="1:187" s="16" customFormat="1" ht="13.5" thickBot="1" x14ac:dyDescent="0.35">
      <c r="A39" s="112" t="s">
        <v>67</v>
      </c>
      <c r="B39" s="63" t="s">
        <v>68</v>
      </c>
      <c r="C39" s="18" t="s">
        <v>118</v>
      </c>
      <c r="D39" s="53">
        <f>IF(Summary!G38=Summary!$G$2,1,0)</f>
        <v>0</v>
      </c>
      <c r="E39" s="41">
        <f>IF(Summary!E38=Summary!$G$5,0,12)</f>
        <v>12</v>
      </c>
      <c r="F39" s="86">
        <f>Population!C32</f>
        <v>37972.800000000003</v>
      </c>
      <c r="G39" s="42">
        <f t="shared" si="5"/>
        <v>0</v>
      </c>
      <c r="H39" s="42">
        <f t="shared" si="6"/>
        <v>0</v>
      </c>
      <c r="I39" s="97">
        <f t="shared" si="7"/>
        <v>0</v>
      </c>
      <c r="J39" s="139">
        <f t="shared" si="4"/>
        <v>12</v>
      </c>
      <c r="K39" s="91">
        <f t="shared" si="0"/>
        <v>37972.800000000003</v>
      </c>
      <c r="L39" s="51">
        <f t="shared" si="1"/>
        <v>0</v>
      </c>
      <c r="M39" s="28">
        <f t="shared" si="2"/>
        <v>0</v>
      </c>
      <c r="N39" s="100">
        <f t="shared" si="8"/>
        <v>0</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row>
    <row r="40" spans="1:187" s="16" customFormat="1" ht="13.5" thickBot="1" x14ac:dyDescent="0.35">
      <c r="A40" s="112" t="s">
        <v>69</v>
      </c>
      <c r="B40" s="64" t="s">
        <v>124</v>
      </c>
      <c r="C40" s="18" t="s">
        <v>118</v>
      </c>
      <c r="D40" s="53">
        <f>IF(Summary!G39=Summary!$G$2,1,0)</f>
        <v>0</v>
      </c>
      <c r="E40" s="41">
        <f>IF(Summary!E39=Summary!$G$5,0,12)</f>
        <v>12</v>
      </c>
      <c r="F40" s="86">
        <f>IF(Summary!E39=Summary!$G$5,0,Population!C33)</f>
        <v>10276.6</v>
      </c>
      <c r="G40" s="42">
        <f t="shared" si="5"/>
        <v>0</v>
      </c>
      <c r="H40" s="42">
        <f t="shared" si="6"/>
        <v>0</v>
      </c>
      <c r="I40" s="97">
        <f t="shared" si="7"/>
        <v>0</v>
      </c>
      <c r="J40" s="140">
        <f t="shared" si="4"/>
        <v>12</v>
      </c>
      <c r="K40" s="92">
        <f t="shared" si="0"/>
        <v>10276.6</v>
      </c>
      <c r="L40" s="51">
        <f t="shared" si="1"/>
        <v>0</v>
      </c>
      <c r="M40" s="28">
        <f t="shared" si="2"/>
        <v>0</v>
      </c>
      <c r="N40" s="100">
        <f t="shared" si="8"/>
        <v>0</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row>
    <row r="41" spans="1:187" s="16" customFormat="1" ht="13.5" thickBot="1" x14ac:dyDescent="0.35">
      <c r="A41" s="112" t="s">
        <v>71</v>
      </c>
      <c r="B41" s="64" t="s">
        <v>72</v>
      </c>
      <c r="C41" s="18" t="s">
        <v>118</v>
      </c>
      <c r="D41" s="53">
        <f>IF(Summary!G40=Summary!$G$2,1,0)</f>
        <v>0</v>
      </c>
      <c r="E41" s="41">
        <f>IF(Summary!E40=Summary!$G$5,0,12)</f>
        <v>12</v>
      </c>
      <c r="F41" s="86">
        <f>IF(Summary!E40=Summary!$G$5,0,Population!C34)</f>
        <v>19405.2</v>
      </c>
      <c r="G41" s="42">
        <f t="shared" si="5"/>
        <v>0</v>
      </c>
      <c r="H41" s="42">
        <f t="shared" si="6"/>
        <v>0</v>
      </c>
      <c r="I41" s="97">
        <f t="shared" si="7"/>
        <v>0</v>
      </c>
      <c r="J41" s="139">
        <f t="shared" si="4"/>
        <v>12</v>
      </c>
      <c r="K41" s="91">
        <f t="shared" si="0"/>
        <v>19405.2</v>
      </c>
      <c r="L41" s="51">
        <f t="shared" si="1"/>
        <v>0</v>
      </c>
      <c r="M41" s="28">
        <f t="shared" si="2"/>
        <v>0</v>
      </c>
      <c r="N41" s="100">
        <f t="shared" si="8"/>
        <v>0</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row>
    <row r="42" spans="1:187" s="16" customFormat="1" ht="13.5" thickBot="1" x14ac:dyDescent="0.35">
      <c r="A42" s="112" t="s">
        <v>73</v>
      </c>
      <c r="B42" s="64" t="s">
        <v>74</v>
      </c>
      <c r="C42" s="18" t="s">
        <v>116</v>
      </c>
      <c r="D42" s="53">
        <f>IF(Summary!G41=Summary!$G$2,1,0)</f>
        <v>0</v>
      </c>
      <c r="E42" s="41">
        <f>IF(Summary!E41=Summary!$G$5,0,12)</f>
        <v>0</v>
      </c>
      <c r="F42" s="86">
        <f>IF(Summary!E41=Summary!$G$5,0,Population!C35)</f>
        <v>0</v>
      </c>
      <c r="G42" s="42">
        <f t="shared" si="5"/>
        <v>0</v>
      </c>
      <c r="H42" s="42">
        <f t="shared" si="6"/>
        <v>0</v>
      </c>
      <c r="I42" s="97">
        <f t="shared" si="7"/>
        <v>0</v>
      </c>
      <c r="J42" s="139" t="str">
        <f t="shared" si="4"/>
        <v/>
      </c>
      <c r="K42" s="91" t="str">
        <f t="shared" si="0"/>
        <v/>
      </c>
      <c r="L42" s="51" t="str">
        <f t="shared" si="1"/>
        <v/>
      </c>
      <c r="M42" s="28" t="str">
        <f t="shared" si="2"/>
        <v/>
      </c>
      <c r="N42" s="100" t="str">
        <f t="shared" si="8"/>
        <v/>
      </c>
      <c r="O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row>
    <row r="43" spans="1:187" s="16" customFormat="1" ht="13.5" thickBot="1" x14ac:dyDescent="0.35">
      <c r="A43" s="112" t="s">
        <v>75</v>
      </c>
      <c r="B43" s="64" t="s">
        <v>76</v>
      </c>
      <c r="C43" s="18" t="s">
        <v>118</v>
      </c>
      <c r="D43" s="53">
        <f>IF(Summary!G42=Summary!$G$2,1,0)</f>
        <v>0</v>
      </c>
      <c r="E43" s="41">
        <f>IF(Summary!E42=Summary!$G$5,0,12)</f>
        <v>12</v>
      </c>
      <c r="F43" s="86">
        <f>IF(Summary!E42=Summary!$G$5,0,Population!C36)</f>
        <v>5450.4</v>
      </c>
      <c r="G43" s="42">
        <f t="shared" si="5"/>
        <v>0</v>
      </c>
      <c r="H43" s="42">
        <f t="shared" si="6"/>
        <v>0</v>
      </c>
      <c r="I43" s="97">
        <f t="shared" si="7"/>
        <v>0</v>
      </c>
      <c r="J43" s="139">
        <f t="shared" si="4"/>
        <v>12</v>
      </c>
      <c r="K43" s="91">
        <f t="shared" si="0"/>
        <v>5450.4</v>
      </c>
      <c r="L43" s="51">
        <f t="shared" si="1"/>
        <v>0</v>
      </c>
      <c r="M43" s="28">
        <f t="shared" si="2"/>
        <v>0</v>
      </c>
      <c r="N43" s="100">
        <f t="shared" si="8"/>
        <v>0</v>
      </c>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row>
    <row r="44" spans="1:187" s="16" customFormat="1" ht="13.5" thickBot="1" x14ac:dyDescent="0.35">
      <c r="A44" s="112" t="s">
        <v>77</v>
      </c>
      <c r="B44" s="64" t="s">
        <v>78</v>
      </c>
      <c r="C44" s="18" t="s">
        <v>118</v>
      </c>
      <c r="D44" s="53">
        <f>IF(Summary!G43=Summary!$G$2,1,0)</f>
        <v>0</v>
      </c>
      <c r="E44" s="41">
        <f>IF(Summary!E43=Summary!$G$5,0,12)</f>
        <v>12</v>
      </c>
      <c r="F44" s="86">
        <f>IF(Summary!E43=Summary!$G$5,0,Population!C37)</f>
        <v>2080.9</v>
      </c>
      <c r="G44" s="42">
        <f t="shared" si="5"/>
        <v>0</v>
      </c>
      <c r="H44" s="42">
        <f t="shared" si="6"/>
        <v>0</v>
      </c>
      <c r="I44" s="97">
        <f t="shared" si="7"/>
        <v>0</v>
      </c>
      <c r="J44" s="139">
        <f t="shared" si="4"/>
        <v>12</v>
      </c>
      <c r="K44" s="91">
        <f t="shared" si="0"/>
        <v>2080.9</v>
      </c>
      <c r="L44" s="51">
        <f t="shared" si="1"/>
        <v>0</v>
      </c>
      <c r="M44" s="28">
        <f t="shared" si="2"/>
        <v>0</v>
      </c>
      <c r="N44" s="100">
        <f t="shared" si="8"/>
        <v>0</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row>
    <row r="45" spans="1:187" s="16" customFormat="1" ht="13.5" thickBot="1" x14ac:dyDescent="0.35">
      <c r="A45" s="112" t="s">
        <v>79</v>
      </c>
      <c r="B45" s="64" t="s">
        <v>125</v>
      </c>
      <c r="C45" s="18" t="s">
        <v>118</v>
      </c>
      <c r="D45" s="53">
        <f>IF(Summary!G44=Summary!$G$2,1,0)</f>
        <v>0</v>
      </c>
      <c r="E45" s="41">
        <f>IF(Summary!E44=Summary!$G$5,0,12)</f>
        <v>12</v>
      </c>
      <c r="F45" s="86">
        <f>IF(Summary!E44=Summary!$G$5,0,Population!C38)</f>
        <v>46934.6</v>
      </c>
      <c r="G45" s="42">
        <f t="shared" si="5"/>
        <v>0</v>
      </c>
      <c r="H45" s="42">
        <f t="shared" si="6"/>
        <v>0</v>
      </c>
      <c r="I45" s="97">
        <f t="shared" si="7"/>
        <v>0</v>
      </c>
      <c r="J45" s="139">
        <f t="shared" si="4"/>
        <v>12</v>
      </c>
      <c r="K45" s="91">
        <f t="shared" si="0"/>
        <v>46934.6</v>
      </c>
      <c r="L45" s="51">
        <f t="shared" si="1"/>
        <v>0</v>
      </c>
      <c r="M45" s="28">
        <f t="shared" si="2"/>
        <v>0</v>
      </c>
      <c r="N45" s="100">
        <f t="shared" si="8"/>
        <v>0</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row>
    <row r="46" spans="1:187" ht="13.5" thickBot="1" x14ac:dyDescent="0.35">
      <c r="A46" s="111" t="s">
        <v>81</v>
      </c>
      <c r="B46" s="63" t="s">
        <v>82</v>
      </c>
      <c r="C46" s="19" t="s">
        <v>118</v>
      </c>
      <c r="D46" s="53">
        <f>IF(Summary!G45=Summary!$G$2,1,0)</f>
        <v>0</v>
      </c>
      <c r="E46" s="41">
        <f>IF(Summary!E45=Summary!$G$5,0,12)</f>
        <v>12</v>
      </c>
      <c r="F46" s="86">
        <f>IF(Summary!E45=Summary!$G$5,0,Population!C39)</f>
        <v>10243</v>
      </c>
      <c r="G46" s="42">
        <f t="shared" si="5"/>
        <v>0</v>
      </c>
      <c r="H46" s="42">
        <f t="shared" si="6"/>
        <v>0</v>
      </c>
      <c r="I46" s="97">
        <f t="shared" si="7"/>
        <v>0</v>
      </c>
      <c r="J46" s="139">
        <f t="shared" si="4"/>
        <v>12</v>
      </c>
      <c r="K46" s="91">
        <f t="shared" si="0"/>
        <v>10243</v>
      </c>
      <c r="L46" s="51">
        <f t="shared" si="1"/>
        <v>0</v>
      </c>
      <c r="M46" s="28">
        <f t="shared" si="2"/>
        <v>0</v>
      </c>
      <c r="N46" s="100">
        <f t="shared" si="8"/>
        <v>0</v>
      </c>
    </row>
    <row r="47" spans="1:187" s="16" customFormat="1" ht="13.5" thickBot="1" x14ac:dyDescent="0.35">
      <c r="A47" s="112" t="s">
        <v>83</v>
      </c>
      <c r="B47" s="64" t="s">
        <v>84</v>
      </c>
      <c r="C47" s="18" t="s">
        <v>116</v>
      </c>
      <c r="D47" s="53">
        <f>IF(Summary!G46=Summary!$G$2,1,0)</f>
        <v>0</v>
      </c>
      <c r="E47" s="41">
        <f>IF(Summary!E46=Summary!$G$5,0,12)</f>
        <v>12</v>
      </c>
      <c r="F47" s="86">
        <f>IF(Summary!E46=Summary!$G$5,0,Population!C40)</f>
        <v>8035.4</v>
      </c>
      <c r="G47" s="42">
        <f t="shared" si="5"/>
        <v>0</v>
      </c>
      <c r="H47" s="42">
        <f t="shared" si="6"/>
        <v>0</v>
      </c>
      <c r="I47" s="97">
        <f t="shared" si="7"/>
        <v>0</v>
      </c>
      <c r="J47" s="139" t="str">
        <f t="shared" si="4"/>
        <v/>
      </c>
      <c r="K47" s="91" t="str">
        <f t="shared" si="0"/>
        <v/>
      </c>
      <c r="L47" s="51" t="str">
        <f t="shared" si="1"/>
        <v/>
      </c>
      <c r="M47" s="28" t="str">
        <f t="shared" si="2"/>
        <v/>
      </c>
      <c r="N47" s="100" t="str">
        <f t="shared" si="8"/>
        <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row>
    <row r="48" spans="1:187" s="16" customFormat="1" ht="31.4" customHeight="1" thickBot="1" x14ac:dyDescent="0.35">
      <c r="A48" s="112" t="s">
        <v>85</v>
      </c>
      <c r="B48" s="64" t="s">
        <v>86</v>
      </c>
      <c r="C48" s="18" t="s">
        <v>116</v>
      </c>
      <c r="D48" s="53">
        <f>IF(Summary!G47=Summary!$G$2,1,0)</f>
        <v>0</v>
      </c>
      <c r="E48" s="41">
        <f>IF(Summary!E47=Summary!$G$5,0,12)</f>
        <v>0</v>
      </c>
      <c r="F48" s="86">
        <f>IF(Summary!E47=Summary!$G$5,0,Population!C41)</f>
        <v>0</v>
      </c>
      <c r="G48" s="42">
        <f t="shared" si="5"/>
        <v>0</v>
      </c>
      <c r="H48" s="42">
        <f t="shared" si="6"/>
        <v>0</v>
      </c>
      <c r="I48" s="97">
        <f t="shared" si="7"/>
        <v>0</v>
      </c>
      <c r="J48" s="140" t="str">
        <f t="shared" si="4"/>
        <v/>
      </c>
      <c r="K48" s="92" t="str">
        <f t="shared" si="0"/>
        <v/>
      </c>
      <c r="L48" s="51" t="str">
        <f t="shared" si="1"/>
        <v/>
      </c>
      <c r="M48" s="28" t="str">
        <f t="shared" si="2"/>
        <v/>
      </c>
      <c r="N48" s="100" t="str">
        <f t="shared" si="8"/>
        <v/>
      </c>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row>
    <row r="49" spans="1:14" ht="13.5" customHeight="1" thickBot="1" x14ac:dyDescent="0.35">
      <c r="A49" s="218" t="s">
        <v>126</v>
      </c>
      <c r="B49" s="113" t="s">
        <v>88</v>
      </c>
      <c r="C49" s="22" t="s">
        <v>118</v>
      </c>
      <c r="D49" s="53">
        <f>IF(Summary!G48=Summary!$G$2,1,0)</f>
        <v>0</v>
      </c>
      <c r="E49" s="41">
        <f>IF(Summary!E48=Summary!$G$5,0,12)</f>
        <v>12</v>
      </c>
      <c r="F49" s="86">
        <f>IF(Summary!E48=Summary!$G$5,0,Population!C42)</f>
        <v>66647.100000000006</v>
      </c>
      <c r="G49" s="42">
        <f t="shared" si="5"/>
        <v>0</v>
      </c>
      <c r="H49" s="42">
        <f t="shared" si="6"/>
        <v>0</v>
      </c>
      <c r="I49" s="97">
        <f t="shared" si="7"/>
        <v>0</v>
      </c>
      <c r="J49" s="139">
        <f t="shared" si="4"/>
        <v>12</v>
      </c>
      <c r="K49" s="91">
        <f t="shared" si="0"/>
        <v>66647.100000000006</v>
      </c>
      <c r="L49" s="51">
        <f t="shared" si="1"/>
        <v>0</v>
      </c>
      <c r="M49" s="28">
        <f t="shared" si="2"/>
        <v>0</v>
      </c>
      <c r="N49" s="100">
        <f t="shared" si="8"/>
        <v>0</v>
      </c>
    </row>
    <row r="50" spans="1:14" ht="78.5" thickBot="1" x14ac:dyDescent="0.35">
      <c r="A50" s="219"/>
      <c r="B50" s="113" t="s">
        <v>127</v>
      </c>
      <c r="C50" s="22"/>
      <c r="D50" s="53"/>
      <c r="E50" s="41"/>
      <c r="F50" s="87"/>
      <c r="G50" s="42"/>
      <c r="H50" s="42"/>
      <c r="I50" s="97"/>
      <c r="J50" s="47" t="s">
        <v>128</v>
      </c>
      <c r="K50" s="91" t="str">
        <f t="shared" si="0"/>
        <v/>
      </c>
      <c r="L50" s="51" t="str">
        <f t="shared" si="1"/>
        <v/>
      </c>
      <c r="M50" s="28" t="str">
        <f t="shared" si="2"/>
        <v/>
      </c>
      <c r="N50" s="100" t="str">
        <f t="shared" si="8"/>
        <v/>
      </c>
    </row>
    <row r="51" spans="1:14" ht="13" x14ac:dyDescent="0.3">
      <c r="A51" s="219"/>
      <c r="B51" s="113" t="s">
        <v>129</v>
      </c>
      <c r="C51" s="22"/>
      <c r="D51" s="53"/>
      <c r="E51" s="41"/>
      <c r="F51" s="87"/>
      <c r="G51" s="42"/>
      <c r="H51" s="42"/>
      <c r="I51" s="97"/>
      <c r="J51" s="46"/>
      <c r="K51" s="90"/>
      <c r="L51" s="51"/>
      <c r="M51" s="28"/>
      <c r="N51" s="100"/>
    </row>
    <row r="52" spans="1:14" ht="13.5" thickBot="1" x14ac:dyDescent="0.35">
      <c r="A52" s="219"/>
      <c r="B52" s="113" t="s">
        <v>130</v>
      </c>
      <c r="C52" s="22"/>
      <c r="D52" s="53"/>
      <c r="E52" s="43"/>
      <c r="F52" s="87"/>
      <c r="G52" s="42"/>
      <c r="H52" s="42"/>
      <c r="I52" s="97"/>
      <c r="J52" s="48" t="s">
        <v>128</v>
      </c>
      <c r="K52" s="95" t="str">
        <f t="shared" si="0"/>
        <v/>
      </c>
      <c r="L52" s="51" t="str">
        <f t="shared" si="1"/>
        <v/>
      </c>
      <c r="M52" s="28" t="str">
        <f t="shared" si="2"/>
        <v/>
      </c>
      <c r="N52" s="29" t="str">
        <f t="shared" si="8"/>
        <v/>
      </c>
    </row>
    <row r="53" spans="1:14" ht="13" x14ac:dyDescent="0.3">
      <c r="A53" s="220" t="s">
        <v>131</v>
      </c>
      <c r="B53" s="218"/>
      <c r="C53" s="15"/>
      <c r="D53" s="15"/>
      <c r="E53" s="43"/>
      <c r="F53" s="87"/>
      <c r="G53" s="44"/>
      <c r="H53" s="44"/>
      <c r="I53" s="98"/>
      <c r="J53" s="49"/>
      <c r="K53" s="96"/>
      <c r="L53" s="31"/>
      <c r="M53" s="31"/>
      <c r="N53" s="30"/>
    </row>
    <row r="54" spans="1:14" ht="13.5" thickBot="1" x14ac:dyDescent="0.35">
      <c r="A54" s="221"/>
      <c r="B54" s="222"/>
      <c r="C54" s="14"/>
      <c r="D54" s="14"/>
      <c r="E54" s="45">
        <f>SUM(E8:E53)</f>
        <v>349</v>
      </c>
      <c r="F54" s="88">
        <f>SUM(F8:F52)</f>
        <v>532095.10000000009</v>
      </c>
      <c r="G54" s="58">
        <f>SUM(G8:G52)</f>
        <v>0</v>
      </c>
      <c r="H54" s="59">
        <f>SUM(H8:H52)</f>
        <v>0</v>
      </c>
      <c r="I54" s="99">
        <f>SUM(I8:I52)</f>
        <v>0</v>
      </c>
      <c r="J54" s="50">
        <f>SUM(J8:J53)</f>
        <v>303</v>
      </c>
      <c r="K54" s="114">
        <f>SUM(K8:K53)</f>
        <v>512748.4</v>
      </c>
      <c r="L54" s="60">
        <f>SUM(L8:L52)</f>
        <v>0</v>
      </c>
      <c r="M54" s="61">
        <f>SUM(M8:M52)</f>
        <v>0</v>
      </c>
      <c r="N54" s="101">
        <f>SUM(N8:N52)</f>
        <v>0</v>
      </c>
    </row>
    <row r="55" spans="1:14" x14ac:dyDescent="0.25">
      <c r="A55" s="3"/>
      <c r="F55" s="89"/>
      <c r="I55" s="4"/>
    </row>
    <row r="56" spans="1:14" ht="13.5" thickBot="1" x14ac:dyDescent="0.35">
      <c r="A56" s="5"/>
      <c r="B56" s="6"/>
      <c r="C56" s="6"/>
      <c r="D56" s="6"/>
      <c r="E56" s="6"/>
      <c r="F56" s="6"/>
      <c r="G56" s="7"/>
      <c r="H56" s="7">
        <f>H54/E54</f>
        <v>0</v>
      </c>
      <c r="I56" s="8">
        <f>I54/F54</f>
        <v>0</v>
      </c>
      <c r="J56" s="5"/>
      <c r="K56" s="52"/>
      <c r="L56" s="7"/>
      <c r="M56" s="7">
        <f>M54/J54</f>
        <v>0</v>
      </c>
      <c r="N56" s="8">
        <f>N54/K54</f>
        <v>0</v>
      </c>
    </row>
    <row r="58" spans="1:14" x14ac:dyDescent="0.25">
      <c r="I58" s="1"/>
    </row>
    <row r="59" spans="1:14" x14ac:dyDescent="0.25">
      <c r="B59" s="62"/>
      <c r="M59" s="81"/>
    </row>
    <row r="61" spans="1:14" x14ac:dyDescent="0.25">
      <c r="F61" s="2"/>
    </row>
    <row r="65" spans="2:2" x14ac:dyDescent="0.25">
      <c r="B65" s="62"/>
    </row>
    <row r="67" spans="2:2" x14ac:dyDescent="0.25">
      <c r="B67" s="62"/>
    </row>
    <row r="71" spans="2:2" x14ac:dyDescent="0.25">
      <c r="B71" s="62"/>
    </row>
  </sheetData>
  <autoFilter ref="C6:C54" xr:uid="{00000000-0009-0000-0000-000004000000}"/>
  <mergeCells count="12">
    <mergeCell ref="J5:N5"/>
    <mergeCell ref="A53:A54"/>
    <mergeCell ref="B53:B54"/>
    <mergeCell ref="A1:I1"/>
    <mergeCell ref="A2:I2"/>
    <mergeCell ref="A3:I3"/>
    <mergeCell ref="E5:I5"/>
    <mergeCell ref="A6:A7"/>
    <mergeCell ref="B6:B7"/>
    <mergeCell ref="A9:A10"/>
    <mergeCell ref="A36:A37"/>
    <mergeCell ref="A49:A52"/>
  </mergeCells>
  <hyperlinks>
    <hyperlink ref="F7" location="_ftn1" display="_ftn1" xr:uid="{00000000-0004-0000-0400-000000000000}"/>
    <hyperlink ref="K7" location="_ftn1" display="_ftn1" xr:uid="{00000000-0004-0000-0400-000001000000}"/>
  </hyperlinks>
  <printOptions horizontalCentered="1"/>
  <pageMargins left="0.19685039370078741" right="0.19685039370078741" top="0.35433070866141736" bottom="0.15748031496062992" header="0.31496062992125984" footer="0.31496062992125984"/>
  <pageSetup paperSize="9" scale="75" orientation="landscape" copies="4" r:id="rId1"/>
  <headerFooter>
    <oddHeader>&amp;L&amp;G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E71"/>
  <sheetViews>
    <sheetView zoomScale="85" zoomScaleNormal="85" workbookViewId="0">
      <pane ySplit="6" topLeftCell="A13" activePane="bottomLeft" state="frozen"/>
      <selection pane="bottomLeft" activeCell="A23" sqref="A23:XFD23"/>
    </sheetView>
  </sheetViews>
  <sheetFormatPr defaultColWidth="9" defaultRowHeight="12.5" x14ac:dyDescent="0.25"/>
  <cols>
    <col min="1" max="1" width="15.81640625" style="1" customWidth="1"/>
    <col min="2" max="2" width="70.453125" style="1" customWidth="1"/>
    <col min="3" max="3" width="9.1796875" style="1" customWidth="1"/>
    <col min="4" max="4" width="11.1796875" style="1" customWidth="1"/>
    <col min="5" max="6" width="11.54296875" style="1" bestFit="1" customWidth="1"/>
    <col min="7" max="7" width="6.81640625" style="1" bestFit="1" customWidth="1"/>
    <col min="8" max="8" width="12.54296875" style="1" bestFit="1" customWidth="1"/>
    <col min="9" max="9" width="12.54296875" style="9" bestFit="1" customWidth="1"/>
    <col min="10" max="10" width="15.453125" style="1" bestFit="1" customWidth="1"/>
    <col min="11" max="11" width="13.54296875" style="1" bestFit="1" customWidth="1"/>
    <col min="12" max="12" width="8.81640625" style="1" customWidth="1"/>
    <col min="13" max="14" width="13.54296875" style="1" customWidth="1"/>
    <col min="15" max="15" width="12.54296875" style="1" bestFit="1" customWidth="1"/>
    <col min="16" max="16384" width="9" style="1"/>
  </cols>
  <sheetData>
    <row r="1" spans="1:187" s="10" customFormat="1" ht="18" x14ac:dyDescent="0.4">
      <c r="A1" s="216"/>
      <c r="B1" s="216"/>
      <c r="C1" s="216"/>
      <c r="D1" s="216"/>
      <c r="E1" s="216"/>
      <c r="F1" s="216"/>
      <c r="G1" s="216"/>
      <c r="H1" s="216"/>
      <c r="I1" s="216"/>
    </row>
    <row r="2" spans="1:187" s="10" customFormat="1" ht="18" x14ac:dyDescent="0.4">
      <c r="A2" s="216" t="s">
        <v>103</v>
      </c>
      <c r="B2" s="216"/>
      <c r="C2" s="216"/>
      <c r="D2" s="216"/>
      <c r="E2" s="216"/>
      <c r="F2" s="216"/>
      <c r="G2" s="216"/>
      <c r="H2" s="216"/>
      <c r="I2" s="216"/>
    </row>
    <row r="3" spans="1:187" s="10" customFormat="1" ht="20" x14ac:dyDescent="0.4">
      <c r="A3" s="217"/>
      <c r="B3" s="217"/>
      <c r="C3" s="217"/>
      <c r="D3" s="217"/>
      <c r="E3" s="217"/>
      <c r="F3" s="217"/>
      <c r="G3" s="217"/>
      <c r="H3" s="217"/>
      <c r="I3" s="217"/>
    </row>
    <row r="4" spans="1:187" s="11" customFormat="1" ht="20" x14ac:dyDescent="0.4">
      <c r="B4" s="68" t="s">
        <v>104</v>
      </c>
    </row>
    <row r="5" spans="1:187" ht="13.5" thickBot="1" x14ac:dyDescent="0.35">
      <c r="A5" s="6"/>
      <c r="B5" s="6"/>
      <c r="C5" s="6"/>
      <c r="E5" s="211" t="s">
        <v>105</v>
      </c>
      <c r="F5" s="212"/>
      <c r="G5" s="212"/>
      <c r="H5" s="212"/>
      <c r="I5" s="213"/>
      <c r="J5" s="214" t="s">
        <v>106</v>
      </c>
      <c r="K5" s="215"/>
      <c r="L5" s="215"/>
      <c r="M5" s="215"/>
      <c r="N5" s="215"/>
    </row>
    <row r="6" spans="1:187" ht="39" x14ac:dyDescent="0.3">
      <c r="A6" s="223" t="s">
        <v>4</v>
      </c>
      <c r="B6" s="223" t="s">
        <v>5</v>
      </c>
      <c r="C6" s="12" t="s">
        <v>107</v>
      </c>
      <c r="D6" s="54" t="s">
        <v>108</v>
      </c>
      <c r="E6" s="32" t="s">
        <v>109</v>
      </c>
      <c r="F6" s="33" t="s">
        <v>110</v>
      </c>
      <c r="G6" s="34" t="s">
        <v>111</v>
      </c>
      <c r="H6" s="34" t="s">
        <v>112</v>
      </c>
      <c r="I6" s="35" t="s">
        <v>113</v>
      </c>
      <c r="J6" s="23" t="str">
        <f>+E6</f>
        <v>First Part of the Voting power</v>
      </c>
      <c r="K6" s="24" t="s">
        <v>110</v>
      </c>
      <c r="L6" s="55" t="s">
        <v>111</v>
      </c>
      <c r="M6" s="56" t="s">
        <v>112</v>
      </c>
      <c r="N6" s="57" t="s">
        <v>113</v>
      </c>
    </row>
    <row r="7" spans="1:187" ht="39.5" thickBot="1" x14ac:dyDescent="0.35">
      <c r="A7" s="224"/>
      <c r="B7" s="224"/>
      <c r="C7" s="13"/>
      <c r="D7" s="13"/>
      <c r="E7" s="36" t="s">
        <v>114</v>
      </c>
      <c r="F7" s="37" t="s">
        <v>115</v>
      </c>
      <c r="G7" s="38"/>
      <c r="H7" s="39"/>
      <c r="I7" s="40"/>
      <c r="J7" s="25"/>
      <c r="K7" s="26" t="s">
        <v>115</v>
      </c>
      <c r="L7" s="27"/>
      <c r="M7" s="27"/>
      <c r="N7" s="25"/>
    </row>
    <row r="8" spans="1:187" ht="13.5" thickBot="1" x14ac:dyDescent="0.35">
      <c r="A8" s="112" t="s">
        <v>10</v>
      </c>
      <c r="B8" s="64" t="s">
        <v>11</v>
      </c>
      <c r="C8" s="19" t="s">
        <v>116</v>
      </c>
      <c r="D8" s="53">
        <f>IF(Summary!H7=Summary!$G$2,1,0)</f>
        <v>0</v>
      </c>
      <c r="E8" s="41">
        <f>IF(Summary!E7=Summary!$G$5,0,10)</f>
        <v>10</v>
      </c>
      <c r="F8" s="86">
        <f>IF(Summary!E7=Summary!$G$5,0,Population!C1)</f>
        <v>2800.1</v>
      </c>
      <c r="G8" s="42">
        <f>+D8</f>
        <v>0</v>
      </c>
      <c r="H8" s="42">
        <f>$E8*G8</f>
        <v>0</v>
      </c>
      <c r="I8" s="97">
        <f>+F8*G8</f>
        <v>0</v>
      </c>
      <c r="J8" s="115" t="str">
        <f>+IF(C8="Yes",E8,"")</f>
        <v/>
      </c>
      <c r="K8" s="115" t="str">
        <f t="shared" ref="K8:K52" si="0">+IF(C8="Yes",F8,"")</f>
        <v/>
      </c>
      <c r="L8" s="51" t="str">
        <f t="shared" ref="L8:L52" si="1">+IF(C8="Yes",G8,"")</f>
        <v/>
      </c>
      <c r="M8" s="28" t="str">
        <f t="shared" ref="M8:M52" si="2">IF(C8="Yes",$E8*L8,"")</f>
        <v/>
      </c>
      <c r="N8" s="100" t="str">
        <f t="shared" ref="N8" si="3">IF(C8="Yes",$F8*L8,"")</f>
        <v/>
      </c>
    </row>
    <row r="9" spans="1:187" s="16" customFormat="1" ht="13" x14ac:dyDescent="0.3">
      <c r="A9" s="225" t="s">
        <v>12</v>
      </c>
      <c r="B9" s="107" t="s">
        <v>117</v>
      </c>
      <c r="C9" s="136" t="s">
        <v>118</v>
      </c>
      <c r="D9" s="53">
        <f>IF(Summary!H8=Summary!$G$2,1,0)</f>
        <v>0</v>
      </c>
      <c r="E9" s="41">
        <f>IF(Summary!E8=Summary!$G$5,0,10)</f>
        <v>10</v>
      </c>
      <c r="F9" s="86">
        <f>IF(Summary!E8=Summary!$G$5,0,Population!C2)</f>
        <v>8448.4</v>
      </c>
      <c r="G9" s="42">
        <f>+D9</f>
        <v>0</v>
      </c>
      <c r="H9" s="42">
        <f>$E9*G9</f>
        <v>0</v>
      </c>
      <c r="I9" s="97">
        <f>+F9*G9</f>
        <v>0</v>
      </c>
      <c r="J9" s="138">
        <f t="shared" ref="J9:J49" si="4">+IF(C9="Yes",E9,"")</f>
        <v>10</v>
      </c>
      <c r="K9" s="90">
        <f t="shared" si="0"/>
        <v>8448.4</v>
      </c>
      <c r="L9" s="51">
        <f t="shared" si="1"/>
        <v>0</v>
      </c>
      <c r="M9" s="28">
        <f t="shared" si="2"/>
        <v>0</v>
      </c>
      <c r="N9" s="100">
        <f>IF(C9="Yes",$F9*L9,"")</f>
        <v>0</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row>
    <row r="10" spans="1:187" s="16" customFormat="1" ht="13.5" thickBot="1" x14ac:dyDescent="0.35">
      <c r="A10" s="226"/>
      <c r="B10" s="64" t="s">
        <v>119</v>
      </c>
      <c r="C10" s="19" t="s">
        <v>118</v>
      </c>
      <c r="D10" s="53">
        <f>IF(Summary!H9=Summary!$G$2,1,0)</f>
        <v>0</v>
      </c>
      <c r="E10" s="41">
        <f>IF(Summary!E9=Summary!$G$5,0,2)</f>
        <v>2</v>
      </c>
      <c r="F10" s="86">
        <f>IF(Summary!E9=Summary!$G$5,0,Population!C3)</f>
        <v>393.6</v>
      </c>
      <c r="G10" s="42">
        <f t="shared" ref="G10:G49" si="5">+D10</f>
        <v>0</v>
      </c>
      <c r="H10" s="42">
        <f t="shared" ref="H10:H49" si="6">$E10*G10</f>
        <v>0</v>
      </c>
      <c r="I10" s="97">
        <f t="shared" ref="I10:I49" si="7">+F10*G10</f>
        <v>0</v>
      </c>
      <c r="J10" s="139">
        <f t="shared" si="4"/>
        <v>2</v>
      </c>
      <c r="K10" s="91">
        <f t="shared" si="0"/>
        <v>393.6</v>
      </c>
      <c r="L10" s="51">
        <f t="shared" si="1"/>
        <v>0</v>
      </c>
      <c r="M10" s="28">
        <f t="shared" si="2"/>
        <v>0</v>
      </c>
      <c r="N10" s="100">
        <f t="shared" ref="N10:N52" si="8">IF(C10="Yes",$F10*L10,"")</f>
        <v>0</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row>
    <row r="11" spans="1:187" ht="13.5" thickBot="1" x14ac:dyDescent="0.35">
      <c r="A11" s="111" t="s">
        <v>15</v>
      </c>
      <c r="B11" s="63" t="s">
        <v>16</v>
      </c>
      <c r="C11" s="19" t="s">
        <v>118</v>
      </c>
      <c r="D11" s="53">
        <f>IF(Summary!H10=Summary!$G$2,1,0)</f>
        <v>0</v>
      </c>
      <c r="E11" s="41">
        <f>IF(Summary!E10=Summary!$G$5,0,12)</f>
        <v>12</v>
      </c>
      <c r="F11" s="86">
        <f>IF(Summary!E10=Summary!$G$5,0,Population!C4)</f>
        <v>11467.9</v>
      </c>
      <c r="G11" s="42">
        <f t="shared" si="5"/>
        <v>0</v>
      </c>
      <c r="H11" s="42">
        <f t="shared" si="6"/>
        <v>0</v>
      </c>
      <c r="I11" s="97">
        <f t="shared" si="7"/>
        <v>0</v>
      </c>
      <c r="J11" s="140">
        <f t="shared" si="4"/>
        <v>12</v>
      </c>
      <c r="K11" s="92">
        <f t="shared" si="0"/>
        <v>11467.9</v>
      </c>
      <c r="L11" s="51">
        <f t="shared" si="1"/>
        <v>0</v>
      </c>
      <c r="M11" s="28">
        <f t="shared" si="2"/>
        <v>0</v>
      </c>
      <c r="N11" s="100">
        <f t="shared" si="8"/>
        <v>0</v>
      </c>
    </row>
    <row r="12" spans="1:187" s="16" customFormat="1" ht="13.5" thickBot="1" x14ac:dyDescent="0.35">
      <c r="A12" s="112" t="s">
        <v>17</v>
      </c>
      <c r="B12" s="64" t="s">
        <v>18</v>
      </c>
      <c r="C12" s="18" t="s">
        <v>116</v>
      </c>
      <c r="D12" s="53">
        <f>IF(Summary!H11=Summary!$G$2,1,0)</f>
        <v>0</v>
      </c>
      <c r="E12" s="41">
        <f>IF(Summary!E11=Summary!$G$5,0,12)</f>
        <v>12</v>
      </c>
      <c r="F12" s="86">
        <f>IF(Summary!E11=Summary!$G$5,0,Population!C5)</f>
        <v>3531.2</v>
      </c>
      <c r="G12" s="42">
        <f t="shared" si="5"/>
        <v>0</v>
      </c>
      <c r="H12" s="42">
        <f t="shared" si="6"/>
        <v>0</v>
      </c>
      <c r="I12" s="97">
        <f t="shared" si="7"/>
        <v>0</v>
      </c>
      <c r="J12" s="139" t="str">
        <f t="shared" si="4"/>
        <v/>
      </c>
      <c r="K12" s="91" t="str">
        <f t="shared" si="0"/>
        <v/>
      </c>
      <c r="L12" s="51" t="str">
        <f t="shared" si="1"/>
        <v/>
      </c>
      <c r="M12" s="28" t="str">
        <f t="shared" si="2"/>
        <v/>
      </c>
      <c r="N12" s="100" t="str">
        <f t="shared" si="8"/>
        <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row>
    <row r="13" spans="1:187" s="16" customFormat="1" ht="13.5" thickBot="1" x14ac:dyDescent="0.35">
      <c r="A13" s="112" t="s">
        <v>19</v>
      </c>
      <c r="B13" s="64" t="s">
        <v>20</v>
      </c>
      <c r="C13" s="18" t="s">
        <v>118</v>
      </c>
      <c r="D13" s="53">
        <f>IF(Summary!H12=Summary!$G$2,1,0)</f>
        <v>0</v>
      </c>
      <c r="E13" s="41">
        <f>IF(Summary!E12=Summary!$G$5,0,12)</f>
        <v>12</v>
      </c>
      <c r="F13" s="86">
        <f>IF(Summary!E12=Summary!$G$5,0,Population!C6)</f>
        <v>7000</v>
      </c>
      <c r="G13" s="42">
        <f t="shared" si="5"/>
        <v>0</v>
      </c>
      <c r="H13" s="42">
        <f t="shared" si="6"/>
        <v>0</v>
      </c>
      <c r="I13" s="97">
        <f t="shared" si="7"/>
        <v>0</v>
      </c>
      <c r="J13" s="140">
        <f t="shared" si="4"/>
        <v>12</v>
      </c>
      <c r="K13" s="92">
        <f t="shared" si="0"/>
        <v>7000</v>
      </c>
      <c r="L13" s="51">
        <f t="shared" si="1"/>
        <v>0</v>
      </c>
      <c r="M13" s="28">
        <f t="shared" si="2"/>
        <v>0</v>
      </c>
      <c r="N13" s="100">
        <f t="shared" si="8"/>
        <v>0</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row>
    <row r="14" spans="1:187" s="16" customFormat="1" ht="13.5" thickBot="1" x14ac:dyDescent="0.35">
      <c r="A14" s="112" t="s">
        <v>21</v>
      </c>
      <c r="B14" s="64" t="s">
        <v>22</v>
      </c>
      <c r="C14" s="18" t="s">
        <v>118</v>
      </c>
      <c r="D14" s="53">
        <f>IF(Summary!H13=Summary!$G$2,1,0)</f>
        <v>0</v>
      </c>
      <c r="E14" s="41">
        <f>IF(Summary!E13=Summary!$G$5,0,12)</f>
        <v>12</v>
      </c>
      <c r="F14" s="86">
        <f>IF(Summary!E13=Summary!$G$5,0,Population!C7)</f>
        <v>4076.3</v>
      </c>
      <c r="G14" s="42">
        <f t="shared" si="5"/>
        <v>0</v>
      </c>
      <c r="H14" s="42">
        <f t="shared" si="6"/>
        <v>0</v>
      </c>
      <c r="I14" s="97">
        <f t="shared" si="7"/>
        <v>0</v>
      </c>
      <c r="J14" s="139">
        <f t="shared" si="4"/>
        <v>12</v>
      </c>
      <c r="K14" s="91">
        <f t="shared" si="0"/>
        <v>4076.3</v>
      </c>
      <c r="L14" s="51">
        <f t="shared" si="1"/>
        <v>0</v>
      </c>
      <c r="M14" s="28">
        <f t="shared" si="2"/>
        <v>0</v>
      </c>
      <c r="N14" s="100">
        <f t="shared" si="8"/>
        <v>0</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row>
    <row r="15" spans="1:187" ht="13.5" thickBot="1" x14ac:dyDescent="0.35">
      <c r="A15" s="111" t="s">
        <v>23</v>
      </c>
      <c r="B15" s="63" t="s">
        <v>24</v>
      </c>
      <c r="C15" s="19" t="s">
        <v>118</v>
      </c>
      <c r="D15" s="53">
        <f>IF(Summary!H14=Summary!$G$2,1,0)</f>
        <v>0</v>
      </c>
      <c r="E15" s="41">
        <f>IF(Summary!E14=Summary!$G$5,0,12)</f>
        <v>0</v>
      </c>
      <c r="F15" s="86">
        <f>IF(Summary!E14=Summary!$G$5,0,Population!C8)</f>
        <v>0</v>
      </c>
      <c r="G15" s="42">
        <f t="shared" si="5"/>
        <v>0</v>
      </c>
      <c r="H15" s="42">
        <f t="shared" si="6"/>
        <v>0</v>
      </c>
      <c r="I15" s="97">
        <f t="shared" si="7"/>
        <v>0</v>
      </c>
      <c r="J15" s="140">
        <f t="shared" si="4"/>
        <v>0</v>
      </c>
      <c r="K15" s="92">
        <f t="shared" si="0"/>
        <v>0</v>
      </c>
      <c r="L15" s="51">
        <f t="shared" si="1"/>
        <v>0</v>
      </c>
      <c r="M15" s="102">
        <f t="shared" si="2"/>
        <v>0</v>
      </c>
      <c r="N15" s="100">
        <f t="shared" si="8"/>
        <v>0</v>
      </c>
    </row>
    <row r="16" spans="1:187" s="16" customFormat="1" ht="13.5" thickBot="1" x14ac:dyDescent="0.35">
      <c r="A16" s="112" t="s">
        <v>25</v>
      </c>
      <c r="B16" s="64" t="s">
        <v>26</v>
      </c>
      <c r="C16" s="18" t="s">
        <v>118</v>
      </c>
      <c r="D16" s="53">
        <f>IF(Summary!H15=Summary!$G$2,1,0)</f>
        <v>0</v>
      </c>
      <c r="E16" s="41">
        <f>IF(Summary!E15=Summary!$G$5,0,12)</f>
        <v>12</v>
      </c>
      <c r="F16" s="86">
        <f>IF(Summary!E15=Summary!$G$5,0,Population!C9)</f>
        <v>10529</v>
      </c>
      <c r="G16" s="42">
        <f t="shared" si="5"/>
        <v>0</v>
      </c>
      <c r="H16" s="42">
        <f t="shared" si="6"/>
        <v>0</v>
      </c>
      <c r="I16" s="97">
        <f t="shared" si="7"/>
        <v>0</v>
      </c>
      <c r="J16" s="139">
        <f t="shared" si="4"/>
        <v>12</v>
      </c>
      <c r="K16" s="91">
        <f t="shared" si="0"/>
        <v>10529</v>
      </c>
      <c r="L16" s="51">
        <f t="shared" si="1"/>
        <v>0</v>
      </c>
      <c r="M16" s="28">
        <f t="shared" si="2"/>
        <v>0</v>
      </c>
      <c r="N16" s="100">
        <f t="shared" si="8"/>
        <v>0</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row>
    <row r="17" spans="1:187" ht="13.5" thickBot="1" x14ac:dyDescent="0.35">
      <c r="A17" s="108" t="s">
        <v>27</v>
      </c>
      <c r="B17" s="108" t="s">
        <v>28</v>
      </c>
      <c r="C17" s="20" t="s">
        <v>118</v>
      </c>
      <c r="D17" s="53">
        <f>IF(Summary!H16=Summary!$G$2,1,0)</f>
        <v>0</v>
      </c>
      <c r="E17" s="41">
        <f>IF(Summary!E16=Summary!$G$5,0,12)</f>
        <v>12</v>
      </c>
      <c r="F17" s="86">
        <f>IF(Summary!E16=Summary!$G$5,0,Population!C10)</f>
        <v>5799.8</v>
      </c>
      <c r="G17" s="42">
        <f t="shared" si="5"/>
        <v>0</v>
      </c>
      <c r="H17" s="42">
        <f t="shared" si="6"/>
        <v>0</v>
      </c>
      <c r="I17" s="97">
        <f t="shared" si="7"/>
        <v>0</v>
      </c>
      <c r="J17" s="140">
        <f t="shared" si="4"/>
        <v>12</v>
      </c>
      <c r="K17" s="92">
        <f t="shared" si="0"/>
        <v>5799.8</v>
      </c>
      <c r="L17" s="51">
        <f t="shared" si="1"/>
        <v>0</v>
      </c>
      <c r="M17" s="28">
        <f t="shared" si="2"/>
        <v>0</v>
      </c>
      <c r="N17" s="100">
        <f t="shared" si="8"/>
        <v>0</v>
      </c>
    </row>
    <row r="18" spans="1:187" ht="13.5" thickBot="1" x14ac:dyDescent="0.35">
      <c r="A18" s="121" t="s">
        <v>29</v>
      </c>
      <c r="B18" s="63" t="s">
        <v>30</v>
      </c>
      <c r="C18" s="19" t="s">
        <v>118</v>
      </c>
      <c r="D18" s="53">
        <f>IF(Summary!H17=Summary!$G$2,1,0)</f>
        <v>0</v>
      </c>
      <c r="E18" s="41">
        <f>IF(Summary!E17=Summary!$G$5,0,12)</f>
        <v>12</v>
      </c>
      <c r="F18" s="86">
        <f>IF(Summary!E17=Summary!$G$5,0,Population!C11)</f>
        <v>1324.8</v>
      </c>
      <c r="G18" s="42">
        <f t="shared" si="5"/>
        <v>0</v>
      </c>
      <c r="H18" s="42">
        <f t="shared" si="6"/>
        <v>0</v>
      </c>
      <c r="I18" s="97">
        <f t="shared" si="7"/>
        <v>0</v>
      </c>
      <c r="J18" s="139">
        <f t="shared" si="4"/>
        <v>12</v>
      </c>
      <c r="K18" s="91">
        <f t="shared" si="0"/>
        <v>1324.8</v>
      </c>
      <c r="L18" s="51">
        <f t="shared" si="1"/>
        <v>0</v>
      </c>
      <c r="M18" s="28">
        <f t="shared" si="2"/>
        <v>0</v>
      </c>
      <c r="N18" s="100">
        <f t="shared" si="8"/>
        <v>0</v>
      </c>
    </row>
    <row r="19" spans="1:187" ht="13.5" thickBot="1" x14ac:dyDescent="0.35">
      <c r="A19" s="120" t="s">
        <v>31</v>
      </c>
      <c r="B19" s="135" t="s">
        <v>120</v>
      </c>
      <c r="C19" s="136" t="s">
        <v>118</v>
      </c>
      <c r="D19" s="53">
        <f>IF(Summary!H18=Summary!$G$2,1,0)</f>
        <v>0</v>
      </c>
      <c r="E19" s="41">
        <f>IF(Summary!E18=Summary!$G$5,0,11)</f>
        <v>11</v>
      </c>
      <c r="F19" s="86">
        <f>IF(Summary!E18=Summary!$G$5,0,Population!C12)</f>
        <v>5512.1</v>
      </c>
      <c r="G19" s="42">
        <f t="shared" si="5"/>
        <v>0</v>
      </c>
      <c r="H19" s="42">
        <f t="shared" si="6"/>
        <v>0</v>
      </c>
      <c r="I19" s="97">
        <f t="shared" si="7"/>
        <v>0</v>
      </c>
      <c r="J19" s="141">
        <f t="shared" si="4"/>
        <v>11</v>
      </c>
      <c r="K19" s="93">
        <f t="shared" si="0"/>
        <v>5512.1</v>
      </c>
      <c r="L19" s="51">
        <f t="shared" si="1"/>
        <v>0</v>
      </c>
      <c r="M19" s="28">
        <f t="shared" si="2"/>
        <v>0</v>
      </c>
      <c r="N19" s="100">
        <f t="shared" si="8"/>
        <v>0</v>
      </c>
    </row>
    <row r="20" spans="1:187" ht="13.5" thickBot="1" x14ac:dyDescent="0.35">
      <c r="A20" s="111"/>
      <c r="B20" s="113" t="s">
        <v>33</v>
      </c>
      <c r="C20" s="22" t="s">
        <v>118</v>
      </c>
      <c r="D20" s="53">
        <f>IF(Summary!H19=Summary!$G$2,1,0)</f>
        <v>0</v>
      </c>
      <c r="E20" s="41">
        <f>IF(Summary!E19=Summary!$G$5,0,1)</f>
        <v>1</v>
      </c>
      <c r="F20" s="86">
        <f>IF(Summary!E19=Summary!$G$5,0,Population!C13)</f>
        <v>0</v>
      </c>
      <c r="G20" s="42">
        <f t="shared" si="5"/>
        <v>0</v>
      </c>
      <c r="H20" s="42">
        <f t="shared" si="6"/>
        <v>0</v>
      </c>
      <c r="I20" s="97">
        <f t="shared" si="7"/>
        <v>0</v>
      </c>
      <c r="J20" s="142">
        <f t="shared" si="4"/>
        <v>1</v>
      </c>
      <c r="K20" s="127">
        <f t="shared" si="0"/>
        <v>0</v>
      </c>
      <c r="L20" s="51">
        <f t="shared" si="1"/>
        <v>0</v>
      </c>
      <c r="M20" s="28">
        <f t="shared" si="2"/>
        <v>0</v>
      </c>
      <c r="N20" s="100">
        <f t="shared" si="8"/>
        <v>0</v>
      </c>
    </row>
    <row r="21" spans="1:187" ht="13.5" thickBot="1" x14ac:dyDescent="0.35">
      <c r="A21" s="121" t="s">
        <v>34</v>
      </c>
      <c r="B21" s="135" t="s">
        <v>121</v>
      </c>
      <c r="C21" s="136" t="s">
        <v>118</v>
      </c>
      <c r="D21" s="53">
        <f>IF(Summary!H20=Summary!$G$2,1,0)</f>
        <v>0</v>
      </c>
      <c r="E21" s="41">
        <f>IF(Summary!E20=Summary!$G$5,0,12)</f>
        <v>12</v>
      </c>
      <c r="F21" s="86">
        <f>IF(Summary!E20=Summary!$G$5,0,Population!C14)</f>
        <v>67028.100000000006</v>
      </c>
      <c r="G21" s="42">
        <f>+D21</f>
        <v>0</v>
      </c>
      <c r="H21" s="42">
        <f>$E21*G21</f>
        <v>0</v>
      </c>
      <c r="I21" s="126">
        <f>+F21*G21</f>
        <v>0</v>
      </c>
      <c r="J21" s="143">
        <f t="shared" si="4"/>
        <v>12</v>
      </c>
      <c r="K21" s="137">
        <f>+IF(C21="Yes",F21,"")</f>
        <v>67028.100000000006</v>
      </c>
      <c r="L21" s="102">
        <f>+IF(C21="Yes",G21,"")</f>
        <v>0</v>
      </c>
      <c r="M21" s="28">
        <f>IF(C21="Yes",$E21*L21,"")</f>
        <v>0</v>
      </c>
      <c r="N21" s="100">
        <f>IF(C21="Yes",$F21*L21,"")</f>
        <v>0</v>
      </c>
    </row>
    <row r="22" spans="1:187" s="16" customFormat="1" ht="13" x14ac:dyDescent="0.3">
      <c r="A22" s="120" t="s">
        <v>36</v>
      </c>
      <c r="B22" s="135" t="s">
        <v>37</v>
      </c>
      <c r="C22" s="136" t="s">
        <v>118</v>
      </c>
      <c r="D22" s="53">
        <f>IF(Summary!H21=Summary!$G$2,1,0)</f>
        <v>0</v>
      </c>
      <c r="E22" s="41">
        <f>IF(Summary!E21=Summary!$G$5,0,3)</f>
        <v>3</v>
      </c>
      <c r="F22" s="86">
        <f>IF(Summary!E21=Summary!$G$5,0,Population!C15)</f>
        <v>29561.4</v>
      </c>
      <c r="G22" s="42">
        <f t="shared" si="5"/>
        <v>0</v>
      </c>
      <c r="H22" s="42">
        <f t="shared" si="6"/>
        <v>0</v>
      </c>
      <c r="I22" s="97">
        <f t="shared" si="7"/>
        <v>0</v>
      </c>
      <c r="J22" s="144">
        <f t="shared" si="4"/>
        <v>3</v>
      </c>
      <c r="K22" s="104">
        <f t="shared" si="0"/>
        <v>29561.4</v>
      </c>
      <c r="L22" s="51">
        <f t="shared" si="1"/>
        <v>0</v>
      </c>
      <c r="M22" s="28">
        <f t="shared" si="2"/>
        <v>0</v>
      </c>
      <c r="N22" s="100">
        <f t="shared" si="8"/>
        <v>0</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row>
    <row r="23" spans="1:187" s="16" customFormat="1" ht="13" x14ac:dyDescent="0.3">
      <c r="A23" s="17" t="s">
        <v>122</v>
      </c>
      <c r="B23" s="107" t="s">
        <v>40</v>
      </c>
      <c r="C23" s="124" t="s">
        <v>118</v>
      </c>
      <c r="D23" s="53">
        <f>IF(Summary!H22=Summary!$G$2,1,0)</f>
        <v>0</v>
      </c>
      <c r="E23" s="41">
        <f>IF(Summary!E22=Summary!$G$5,0,3)</f>
        <v>3</v>
      </c>
      <c r="F23" s="86">
        <f>IF(Summary!E22=Summary!$G$5,0,Population!C16)</f>
        <v>25076.1</v>
      </c>
      <c r="G23" s="42">
        <f t="shared" si="5"/>
        <v>0</v>
      </c>
      <c r="H23" s="42">
        <f t="shared" si="6"/>
        <v>0</v>
      </c>
      <c r="I23" s="97">
        <f t="shared" si="7"/>
        <v>0</v>
      </c>
      <c r="J23" s="144">
        <f t="shared" si="4"/>
        <v>3</v>
      </c>
      <c r="K23" s="104">
        <f>F23</f>
        <v>25076.1</v>
      </c>
      <c r="L23" s="51">
        <f t="shared" si="1"/>
        <v>0</v>
      </c>
      <c r="M23" s="28">
        <f t="shared" si="2"/>
        <v>0</v>
      </c>
      <c r="N23" s="100">
        <f t="shared" si="8"/>
        <v>0</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row>
    <row r="24" spans="1:187" s="16" customFormat="1" ht="13" x14ac:dyDescent="0.3">
      <c r="A24" s="17"/>
      <c r="B24" s="107" t="s">
        <v>39</v>
      </c>
      <c r="C24" s="124" t="s">
        <v>118</v>
      </c>
      <c r="D24" s="53">
        <f>IF(Summary!H23=Summary!$G$2,1,0)</f>
        <v>0</v>
      </c>
      <c r="E24" s="41">
        <f>IF(Summary!E23=Summary!$G$5,0,3)</f>
        <v>3</v>
      </c>
      <c r="F24" s="86">
        <f>IF(Summary!E23=Summary!$G$5,0,Population!C17)</f>
        <v>10283.200000000001</v>
      </c>
      <c r="G24" s="42">
        <f t="shared" si="5"/>
        <v>0</v>
      </c>
      <c r="H24" s="42">
        <f t="shared" si="6"/>
        <v>0</v>
      </c>
      <c r="I24" s="97">
        <f t="shared" si="7"/>
        <v>0</v>
      </c>
      <c r="J24" s="144">
        <f t="shared" si="4"/>
        <v>3</v>
      </c>
      <c r="K24" s="104">
        <f t="shared" si="0"/>
        <v>10283.200000000001</v>
      </c>
      <c r="L24" s="51">
        <f t="shared" si="1"/>
        <v>0</v>
      </c>
      <c r="M24" s="28">
        <f t="shared" si="2"/>
        <v>0</v>
      </c>
      <c r="N24" s="100">
        <f t="shared" si="8"/>
        <v>0</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row>
    <row r="25" spans="1:187" s="16" customFormat="1" ht="13.5" thickBot="1" x14ac:dyDescent="0.35">
      <c r="A25" s="112"/>
      <c r="B25" s="64" t="s">
        <v>41</v>
      </c>
      <c r="C25" s="125" t="s">
        <v>118</v>
      </c>
      <c r="D25" s="53">
        <f>IF(Summary!H24=Summary!$G$2,1,0)</f>
        <v>0</v>
      </c>
      <c r="E25" s="41">
        <f>IF(Summary!E24=Summary!$G$5,0,3)</f>
        <v>3</v>
      </c>
      <c r="F25" s="86">
        <f>IF(Summary!E24=Summary!$G$5,0,Population!C18)</f>
        <v>18020</v>
      </c>
      <c r="G25" s="42">
        <f t="shared" si="5"/>
        <v>0</v>
      </c>
      <c r="H25" s="42">
        <f t="shared" si="6"/>
        <v>0</v>
      </c>
      <c r="I25" s="97">
        <f t="shared" si="7"/>
        <v>0</v>
      </c>
      <c r="J25" s="144">
        <f t="shared" si="4"/>
        <v>3</v>
      </c>
      <c r="K25" s="104">
        <f>F25</f>
        <v>18020</v>
      </c>
      <c r="L25" s="51">
        <f t="shared" si="1"/>
        <v>0</v>
      </c>
      <c r="M25" s="28">
        <f t="shared" si="2"/>
        <v>0</v>
      </c>
      <c r="N25" s="100">
        <f t="shared" si="8"/>
        <v>0</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row>
    <row r="26" spans="1:187" s="16" customFormat="1" ht="13.5" thickBot="1" x14ac:dyDescent="0.35">
      <c r="A26" s="109" t="s">
        <v>42</v>
      </c>
      <c r="B26" s="110" t="s">
        <v>43</v>
      </c>
      <c r="C26" s="21" t="s">
        <v>118</v>
      </c>
      <c r="D26" s="53">
        <f>IF(Summary!H25=Summary!$G$2,1,0)</f>
        <v>0</v>
      </c>
      <c r="E26" s="41">
        <f>IF(Summary!E25=Summary!$G$5,0,3)</f>
        <v>3</v>
      </c>
      <c r="F26" s="86">
        <f>IF(Summary!E25=Summary!$G$5,0,Population!C19)</f>
        <v>10722.3</v>
      </c>
      <c r="G26" s="42">
        <f t="shared" si="5"/>
        <v>0</v>
      </c>
      <c r="H26" s="42">
        <f t="shared" si="6"/>
        <v>0</v>
      </c>
      <c r="I26" s="97">
        <f t="shared" si="7"/>
        <v>0</v>
      </c>
      <c r="J26" s="145">
        <f t="shared" si="4"/>
        <v>3</v>
      </c>
      <c r="K26" s="94">
        <f t="shared" si="0"/>
        <v>10722.3</v>
      </c>
      <c r="L26" s="51">
        <f t="shared" si="1"/>
        <v>0</v>
      </c>
      <c r="M26" s="28">
        <f t="shared" si="2"/>
        <v>0</v>
      </c>
      <c r="N26" s="100">
        <f t="shared" si="8"/>
        <v>0</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row>
    <row r="27" spans="1:187" s="16" customFormat="1" ht="13.5" customHeight="1" thickBot="1" x14ac:dyDescent="0.35">
      <c r="A27" s="112" t="s">
        <v>44</v>
      </c>
      <c r="B27" s="64" t="s">
        <v>123</v>
      </c>
      <c r="C27" s="18" t="s">
        <v>118</v>
      </c>
      <c r="D27" s="53">
        <f>IF(Summary!H26=Summary!$G$2,1,0)</f>
        <v>0</v>
      </c>
      <c r="E27" s="41">
        <f>IF(Summary!E26=Summary!$G$5,0,12)</f>
        <v>12</v>
      </c>
      <c r="F27" s="86">
        <f>IF(Summary!E26=Summary!$G$5,0,Population!C20)</f>
        <v>9772.7999999999993</v>
      </c>
      <c r="G27" s="42">
        <f t="shared" si="5"/>
        <v>0</v>
      </c>
      <c r="H27" s="42">
        <f t="shared" si="6"/>
        <v>0</v>
      </c>
      <c r="I27" s="97">
        <f t="shared" si="7"/>
        <v>0</v>
      </c>
      <c r="J27" s="145">
        <f t="shared" si="4"/>
        <v>12</v>
      </c>
      <c r="K27" s="94">
        <f t="shared" si="0"/>
        <v>9772.7999999999993</v>
      </c>
      <c r="L27" s="51">
        <f t="shared" si="1"/>
        <v>0</v>
      </c>
      <c r="M27" s="28">
        <f t="shared" si="2"/>
        <v>0</v>
      </c>
      <c r="N27" s="100">
        <f t="shared" si="8"/>
        <v>0</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row>
    <row r="28" spans="1:187" ht="13.5" thickBot="1" x14ac:dyDescent="0.35">
      <c r="A28" s="111" t="s">
        <v>46</v>
      </c>
      <c r="B28" s="63" t="s">
        <v>47</v>
      </c>
      <c r="C28" s="19" t="s">
        <v>116</v>
      </c>
      <c r="D28" s="53">
        <f>IF(Summary!H27=Summary!$G$2,1,0)</f>
        <v>0</v>
      </c>
      <c r="E28" s="41">
        <f>IF(Summary!E27=Summary!$G$5,0,12)</f>
        <v>0</v>
      </c>
      <c r="F28" s="86">
        <f>IF(Summary!E27=Summary!$G$5,0,Population!C21)</f>
        <v>0</v>
      </c>
      <c r="G28" s="42">
        <f t="shared" si="5"/>
        <v>0</v>
      </c>
      <c r="H28" s="42">
        <f t="shared" si="6"/>
        <v>0</v>
      </c>
      <c r="I28" s="97">
        <f t="shared" si="7"/>
        <v>0</v>
      </c>
      <c r="J28" s="145" t="str">
        <f t="shared" si="4"/>
        <v/>
      </c>
      <c r="K28" s="94" t="str">
        <f t="shared" si="0"/>
        <v/>
      </c>
      <c r="L28" s="51" t="str">
        <f t="shared" si="1"/>
        <v/>
      </c>
      <c r="M28" s="28" t="str">
        <f t="shared" si="2"/>
        <v/>
      </c>
      <c r="N28" s="100" t="str">
        <f t="shared" si="8"/>
        <v/>
      </c>
    </row>
    <row r="29" spans="1:187" ht="13.5" thickBot="1" x14ac:dyDescent="0.35">
      <c r="A29" s="111" t="s">
        <v>48</v>
      </c>
      <c r="B29" s="63" t="s">
        <v>49</v>
      </c>
      <c r="C29" s="19" t="s">
        <v>118</v>
      </c>
      <c r="D29" s="53">
        <f>IF(Summary!H28=Summary!$G$2,1,0)</f>
        <v>0</v>
      </c>
      <c r="E29" s="41">
        <f>IF(Summary!E28=Summary!$G$5,0,12)</f>
        <v>12</v>
      </c>
      <c r="F29" s="86">
        <f>IF(Summary!E28=Summary!$G$5,0,Population!C22)</f>
        <v>4904.2</v>
      </c>
      <c r="G29" s="42">
        <f t="shared" si="5"/>
        <v>0</v>
      </c>
      <c r="H29" s="42">
        <f t="shared" si="6"/>
        <v>0</v>
      </c>
      <c r="I29" s="97">
        <f t="shared" si="7"/>
        <v>0</v>
      </c>
      <c r="J29" s="139">
        <f t="shared" si="4"/>
        <v>12</v>
      </c>
      <c r="K29" s="91">
        <f t="shared" si="0"/>
        <v>4904.2</v>
      </c>
      <c r="L29" s="51">
        <f t="shared" si="1"/>
        <v>0</v>
      </c>
      <c r="M29" s="28">
        <f t="shared" si="2"/>
        <v>0</v>
      </c>
      <c r="N29" s="100">
        <f t="shared" si="8"/>
        <v>0</v>
      </c>
    </row>
    <row r="30" spans="1:187" ht="13.5" thickBot="1" x14ac:dyDescent="0.35">
      <c r="A30" s="111" t="s">
        <v>50</v>
      </c>
      <c r="B30" s="63" t="s">
        <v>51</v>
      </c>
      <c r="C30" s="19" t="s">
        <v>118</v>
      </c>
      <c r="D30" s="53">
        <f>IF(Summary!H29=Summary!$G$2,1,0)</f>
        <v>0</v>
      </c>
      <c r="E30" s="41">
        <f>IF(Summary!E29=Summary!$G$5,0,12)</f>
        <v>12</v>
      </c>
      <c r="F30" s="86">
        <f>IF(Summary!E29=Summary!$G$5,0,Population!C23)</f>
        <v>61068.4</v>
      </c>
      <c r="G30" s="42">
        <f t="shared" si="5"/>
        <v>0</v>
      </c>
      <c r="H30" s="42">
        <f t="shared" si="6"/>
        <v>0</v>
      </c>
      <c r="I30" s="97">
        <f t="shared" si="7"/>
        <v>0</v>
      </c>
      <c r="J30" s="140">
        <f t="shared" si="4"/>
        <v>12</v>
      </c>
      <c r="K30" s="92">
        <f t="shared" si="0"/>
        <v>61068.4</v>
      </c>
      <c r="L30" s="51">
        <f t="shared" si="1"/>
        <v>0</v>
      </c>
      <c r="M30" s="28">
        <f t="shared" si="2"/>
        <v>0</v>
      </c>
      <c r="N30" s="100">
        <f t="shared" si="8"/>
        <v>0</v>
      </c>
    </row>
    <row r="31" spans="1:187" ht="13.5" thickBot="1" x14ac:dyDescent="0.35">
      <c r="A31" s="111" t="s">
        <v>52</v>
      </c>
      <c r="B31" s="63" t="s">
        <v>53</v>
      </c>
      <c r="C31" s="19" t="s">
        <v>118</v>
      </c>
      <c r="D31" s="53">
        <f>IF(Summary!H30=Summary!$G$2,1,0)</f>
        <v>0</v>
      </c>
      <c r="E31" s="41">
        <f>IF(Summary!E30=Summary!$G$5,0,12)</f>
        <v>12</v>
      </c>
      <c r="F31" s="86">
        <f>IF(Summary!E30=Summary!$G$5,0,Population!C24)</f>
        <v>1920</v>
      </c>
      <c r="G31" s="42">
        <f t="shared" si="5"/>
        <v>0</v>
      </c>
      <c r="H31" s="42">
        <f t="shared" si="6"/>
        <v>0</v>
      </c>
      <c r="I31" s="97">
        <f t="shared" si="7"/>
        <v>0</v>
      </c>
      <c r="J31" s="140">
        <f t="shared" si="4"/>
        <v>12</v>
      </c>
      <c r="K31" s="92">
        <f t="shared" si="0"/>
        <v>1920</v>
      </c>
      <c r="L31" s="51">
        <f t="shared" si="1"/>
        <v>0</v>
      </c>
      <c r="M31" s="28">
        <f t="shared" si="2"/>
        <v>0</v>
      </c>
      <c r="N31" s="100">
        <f t="shared" si="8"/>
        <v>0</v>
      </c>
    </row>
    <row r="32" spans="1:187" ht="13.5" thickBot="1" x14ac:dyDescent="0.35">
      <c r="A32" s="111" t="s">
        <v>54</v>
      </c>
      <c r="B32" s="63" t="s">
        <v>55</v>
      </c>
      <c r="C32" s="19" t="s">
        <v>118</v>
      </c>
      <c r="D32" s="53">
        <f>IF(Summary!H31=Summary!$G$2,1,0)</f>
        <v>0</v>
      </c>
      <c r="E32" s="41">
        <f>IF(Summary!E31=Summary!$G$5,0,12)</f>
        <v>12</v>
      </c>
      <c r="F32" s="86">
        <f>IF(Summary!E31=Summary!$G$5,0,Population!C25)</f>
        <v>2794.2</v>
      </c>
      <c r="G32" s="42">
        <f t="shared" si="5"/>
        <v>0</v>
      </c>
      <c r="H32" s="42">
        <f t="shared" si="6"/>
        <v>0</v>
      </c>
      <c r="I32" s="97">
        <f t="shared" si="7"/>
        <v>0</v>
      </c>
      <c r="J32" s="140">
        <f t="shared" si="4"/>
        <v>12</v>
      </c>
      <c r="K32" s="92">
        <f t="shared" si="0"/>
        <v>2794.2</v>
      </c>
      <c r="L32" s="51">
        <f t="shared" si="1"/>
        <v>0</v>
      </c>
      <c r="M32" s="28">
        <f t="shared" si="2"/>
        <v>0</v>
      </c>
      <c r="N32" s="100">
        <f t="shared" si="8"/>
        <v>0</v>
      </c>
    </row>
    <row r="33" spans="1:187" s="16" customFormat="1" ht="13.5" thickBot="1" x14ac:dyDescent="0.35">
      <c r="A33" s="112" t="s">
        <v>56</v>
      </c>
      <c r="B33" s="64" t="s">
        <v>57</v>
      </c>
      <c r="C33" s="18" t="s">
        <v>118</v>
      </c>
      <c r="D33" s="53">
        <f>IF(Summary!H32=Summary!$G$2,1,0)</f>
        <v>0</v>
      </c>
      <c r="E33" s="41">
        <f>IF(Summary!E32=Summary!$G$5,0,12)</f>
        <v>12</v>
      </c>
      <c r="F33" s="86">
        <f>IF(Summary!E32=Summary!$G$5,0,Population!C26)</f>
        <v>612.20000000000005</v>
      </c>
      <c r="G33" s="42">
        <f t="shared" si="5"/>
        <v>0</v>
      </c>
      <c r="H33" s="42">
        <f t="shared" si="6"/>
        <v>0</v>
      </c>
      <c r="I33" s="97">
        <f t="shared" si="7"/>
        <v>0</v>
      </c>
      <c r="J33" s="140">
        <f t="shared" si="4"/>
        <v>12</v>
      </c>
      <c r="K33" s="92">
        <f t="shared" si="0"/>
        <v>612.20000000000005</v>
      </c>
      <c r="L33" s="51">
        <f t="shared" si="1"/>
        <v>0</v>
      </c>
      <c r="M33" s="28">
        <f t="shared" si="2"/>
        <v>0</v>
      </c>
      <c r="N33" s="100">
        <f t="shared" si="8"/>
        <v>0</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row>
    <row r="34" spans="1:187" s="16" customFormat="1" ht="13.5" thickBot="1" x14ac:dyDescent="0.35">
      <c r="A34" s="112" t="s">
        <v>58</v>
      </c>
      <c r="B34" s="64" t="s">
        <v>59</v>
      </c>
      <c r="C34" s="18" t="s">
        <v>118</v>
      </c>
      <c r="D34" s="53">
        <f>IF(Summary!H33=Summary!$G$2,1,0)</f>
        <v>0</v>
      </c>
      <c r="E34" s="41">
        <f>IF(Summary!E33=Summary!$G$5,0,12)</f>
        <v>0</v>
      </c>
      <c r="F34" s="86">
        <f>IF(Summary!E33=Summary!$G$5,0,Population!C27)</f>
        <v>0</v>
      </c>
      <c r="G34" s="42">
        <f>+D34</f>
        <v>0</v>
      </c>
      <c r="H34" s="42">
        <f t="shared" si="6"/>
        <v>0</v>
      </c>
      <c r="I34" s="97">
        <f t="shared" si="7"/>
        <v>0</v>
      </c>
      <c r="J34" s="140">
        <f t="shared" si="4"/>
        <v>0</v>
      </c>
      <c r="K34" s="92">
        <f t="shared" si="0"/>
        <v>0</v>
      </c>
      <c r="L34" s="28">
        <f t="shared" si="1"/>
        <v>0</v>
      </c>
      <c r="M34" s="28">
        <f t="shared" si="2"/>
        <v>0</v>
      </c>
      <c r="N34" s="100">
        <f t="shared" si="8"/>
        <v>0</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row>
    <row r="35" spans="1:187" s="16" customFormat="1" ht="13.5" thickBot="1" x14ac:dyDescent="0.35">
      <c r="A35" s="17" t="s">
        <v>60</v>
      </c>
      <c r="B35" s="128" t="s">
        <v>61</v>
      </c>
      <c r="C35" s="15" t="s">
        <v>116</v>
      </c>
      <c r="D35" s="53">
        <f>IF(Summary!H34=Summary!$G$2,1,0)</f>
        <v>0</v>
      </c>
      <c r="E35" s="41">
        <f>IF(Summary!E34=Summary!$G$5,0,12)</f>
        <v>0</v>
      </c>
      <c r="F35" s="86">
        <f>IF(Summary!E34=Summary!$G$5,0,Population!C28)</f>
        <v>0</v>
      </c>
      <c r="G35" s="42">
        <f t="shared" si="5"/>
        <v>0</v>
      </c>
      <c r="H35" s="42">
        <f t="shared" si="6"/>
        <v>0</v>
      </c>
      <c r="I35" s="97">
        <f t="shared" si="7"/>
        <v>0</v>
      </c>
      <c r="J35" s="140" t="str">
        <f t="shared" si="4"/>
        <v/>
      </c>
      <c r="K35" s="92" t="str">
        <f t="shared" si="0"/>
        <v/>
      </c>
      <c r="L35" s="51" t="str">
        <f t="shared" si="1"/>
        <v/>
      </c>
      <c r="M35" s="28" t="str">
        <f t="shared" si="2"/>
        <v/>
      </c>
      <c r="N35" s="100" t="str">
        <f t="shared" si="8"/>
        <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row>
    <row r="36" spans="1:187" s="16" customFormat="1" ht="13.5" thickBot="1" x14ac:dyDescent="0.35">
      <c r="A36" s="227" t="s">
        <v>62</v>
      </c>
      <c r="B36" s="129" t="s">
        <v>63</v>
      </c>
      <c r="C36" s="123" t="s">
        <v>118</v>
      </c>
      <c r="D36" s="53">
        <f>IF(Summary!H35=Summary!$G$2,1,0)</f>
        <v>0</v>
      </c>
      <c r="E36" s="41">
        <f>IF(Summary!E35=Summary!$G$5,0,11)</f>
        <v>11</v>
      </c>
      <c r="F36" s="86">
        <f>IF(Summary!E35=Summary!$G$5,0,Population!C29)</f>
        <v>17423</v>
      </c>
      <c r="G36" s="42">
        <f t="shared" si="5"/>
        <v>0</v>
      </c>
      <c r="H36" s="42">
        <f t="shared" si="6"/>
        <v>0</v>
      </c>
      <c r="I36" s="97">
        <f t="shared" si="7"/>
        <v>0</v>
      </c>
      <c r="J36" s="139">
        <f t="shared" si="4"/>
        <v>11</v>
      </c>
      <c r="K36" s="91">
        <f t="shared" si="0"/>
        <v>17423</v>
      </c>
      <c r="L36" s="51">
        <f t="shared" si="1"/>
        <v>0</v>
      </c>
      <c r="M36" s="28">
        <f t="shared" si="2"/>
        <v>0</v>
      </c>
      <c r="N36" s="100">
        <f t="shared" si="8"/>
        <v>0</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row>
    <row r="37" spans="1:187" s="16" customFormat="1" ht="15" customHeight="1" thickBot="1" x14ac:dyDescent="0.35">
      <c r="A37" s="228"/>
      <c r="B37" s="130" t="s">
        <v>64</v>
      </c>
      <c r="C37" s="125" t="s">
        <v>118</v>
      </c>
      <c r="D37" s="53">
        <f>IF(Summary!H36=Summary!$G$2,1,0)</f>
        <v>0</v>
      </c>
      <c r="E37" s="41">
        <f>IF(Summary!E36=Summary!$G$5,0,1)</f>
        <v>1</v>
      </c>
      <c r="F37" s="86">
        <f>IF(Summary!E36=Summary!$G$5,0,Population!C30)</f>
        <v>0</v>
      </c>
      <c r="G37" s="42">
        <f t="shared" si="5"/>
        <v>0</v>
      </c>
      <c r="H37" s="42">
        <f t="shared" si="6"/>
        <v>0</v>
      </c>
      <c r="I37" s="97">
        <f t="shared" si="7"/>
        <v>0</v>
      </c>
      <c r="J37" s="139">
        <f t="shared" si="4"/>
        <v>1</v>
      </c>
      <c r="K37" s="91">
        <f t="shared" si="0"/>
        <v>0</v>
      </c>
      <c r="L37" s="51">
        <f t="shared" si="1"/>
        <v>0</v>
      </c>
      <c r="M37" s="28">
        <f t="shared" si="2"/>
        <v>0</v>
      </c>
      <c r="N37" s="100">
        <f t="shared" si="8"/>
        <v>0</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row>
    <row r="38" spans="1:187" ht="13.5" thickBot="1" x14ac:dyDescent="0.35">
      <c r="A38" s="111" t="s">
        <v>65</v>
      </c>
      <c r="B38" s="63" t="s">
        <v>66</v>
      </c>
      <c r="C38" s="19" t="s">
        <v>116</v>
      </c>
      <c r="D38" s="53">
        <f>IF(Summary!H37=Summary!$G$2,1,0)</f>
        <v>0</v>
      </c>
      <c r="E38" s="41">
        <f>IF(Summary!E37=Summary!$G$5,0,12)</f>
        <v>12</v>
      </c>
      <c r="F38" s="86">
        <f>IF(Summary!E37=Summary!$G$5,0,Population!C31)</f>
        <v>4980</v>
      </c>
      <c r="G38" s="42">
        <f t="shared" si="5"/>
        <v>0</v>
      </c>
      <c r="H38" s="42">
        <f t="shared" si="6"/>
        <v>0</v>
      </c>
      <c r="I38" s="97">
        <f t="shared" si="7"/>
        <v>0</v>
      </c>
      <c r="J38" s="139" t="str">
        <f t="shared" si="4"/>
        <v/>
      </c>
      <c r="K38" s="91" t="str">
        <f t="shared" si="0"/>
        <v/>
      </c>
      <c r="L38" s="51" t="str">
        <f t="shared" si="1"/>
        <v/>
      </c>
      <c r="M38" s="28" t="str">
        <f t="shared" si="2"/>
        <v/>
      </c>
      <c r="N38" s="100" t="str">
        <f t="shared" si="8"/>
        <v/>
      </c>
    </row>
    <row r="39" spans="1:187" s="16" customFormat="1" ht="13.5" thickBot="1" x14ac:dyDescent="0.35">
      <c r="A39" s="112" t="s">
        <v>67</v>
      </c>
      <c r="B39" s="63" t="s">
        <v>68</v>
      </c>
      <c r="C39" s="18" t="s">
        <v>118</v>
      </c>
      <c r="D39" s="53">
        <f>IF(Summary!H38=Summary!$G$2,1,0)</f>
        <v>0</v>
      </c>
      <c r="E39" s="41">
        <f>IF(Summary!E38=Summary!$G$5,0,12)</f>
        <v>12</v>
      </c>
      <c r="F39" s="86">
        <f>Population!C32</f>
        <v>37972.800000000003</v>
      </c>
      <c r="G39" s="42">
        <f t="shared" si="5"/>
        <v>0</v>
      </c>
      <c r="H39" s="42">
        <f t="shared" si="6"/>
        <v>0</v>
      </c>
      <c r="I39" s="97">
        <f t="shared" si="7"/>
        <v>0</v>
      </c>
      <c r="J39" s="139">
        <f t="shared" si="4"/>
        <v>12</v>
      </c>
      <c r="K39" s="91">
        <f t="shared" si="0"/>
        <v>37972.800000000003</v>
      </c>
      <c r="L39" s="51">
        <f t="shared" si="1"/>
        <v>0</v>
      </c>
      <c r="M39" s="28">
        <f t="shared" si="2"/>
        <v>0</v>
      </c>
      <c r="N39" s="100">
        <f t="shared" si="8"/>
        <v>0</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row>
    <row r="40" spans="1:187" s="16" customFormat="1" ht="13.5" thickBot="1" x14ac:dyDescent="0.35">
      <c r="A40" s="112" t="s">
        <v>69</v>
      </c>
      <c r="B40" s="64" t="s">
        <v>124</v>
      </c>
      <c r="C40" s="18" t="s">
        <v>118</v>
      </c>
      <c r="D40" s="53">
        <f>IF(Summary!H39=Summary!$G$2,1,0)</f>
        <v>0</v>
      </c>
      <c r="E40" s="41">
        <f>IF(Summary!E39=Summary!$G$5,0,12)</f>
        <v>12</v>
      </c>
      <c r="F40" s="86">
        <f>IF(Summary!E39=Summary!$G$5,0,Population!C33)</f>
        <v>10276.6</v>
      </c>
      <c r="G40" s="42">
        <f t="shared" si="5"/>
        <v>0</v>
      </c>
      <c r="H40" s="42">
        <f t="shared" si="6"/>
        <v>0</v>
      </c>
      <c r="I40" s="97">
        <f t="shared" si="7"/>
        <v>0</v>
      </c>
      <c r="J40" s="140">
        <f t="shared" si="4"/>
        <v>12</v>
      </c>
      <c r="K40" s="92">
        <f t="shared" si="0"/>
        <v>10276.6</v>
      </c>
      <c r="L40" s="51">
        <f t="shared" si="1"/>
        <v>0</v>
      </c>
      <c r="M40" s="28">
        <f t="shared" si="2"/>
        <v>0</v>
      </c>
      <c r="N40" s="100">
        <f t="shared" si="8"/>
        <v>0</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row>
    <row r="41" spans="1:187" s="16" customFormat="1" ht="13.5" thickBot="1" x14ac:dyDescent="0.35">
      <c r="A41" s="112" t="s">
        <v>71</v>
      </c>
      <c r="B41" s="64" t="s">
        <v>72</v>
      </c>
      <c r="C41" s="18" t="s">
        <v>118</v>
      </c>
      <c r="D41" s="53">
        <f>IF(Summary!H40=Summary!$G$2,1,0)</f>
        <v>0</v>
      </c>
      <c r="E41" s="41">
        <f>IF(Summary!E40=Summary!$G$5,0,12)</f>
        <v>12</v>
      </c>
      <c r="F41" s="86">
        <f>IF(Summary!E40=Summary!$G$5,0,Population!C34)</f>
        <v>19405.2</v>
      </c>
      <c r="G41" s="42">
        <f t="shared" si="5"/>
        <v>0</v>
      </c>
      <c r="H41" s="42">
        <f t="shared" si="6"/>
        <v>0</v>
      </c>
      <c r="I41" s="97">
        <f t="shared" si="7"/>
        <v>0</v>
      </c>
      <c r="J41" s="139">
        <f t="shared" si="4"/>
        <v>12</v>
      </c>
      <c r="K41" s="91">
        <f t="shared" si="0"/>
        <v>19405.2</v>
      </c>
      <c r="L41" s="51">
        <f t="shared" si="1"/>
        <v>0</v>
      </c>
      <c r="M41" s="28">
        <f t="shared" si="2"/>
        <v>0</v>
      </c>
      <c r="N41" s="100">
        <f t="shared" si="8"/>
        <v>0</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row>
    <row r="42" spans="1:187" s="16" customFormat="1" ht="13.5" thickBot="1" x14ac:dyDescent="0.35">
      <c r="A42" s="112" t="s">
        <v>73</v>
      </c>
      <c r="B42" s="64" t="s">
        <v>74</v>
      </c>
      <c r="C42" s="18" t="s">
        <v>116</v>
      </c>
      <c r="D42" s="53">
        <f>IF(Summary!H41=Summary!$G$2,1,0)</f>
        <v>0</v>
      </c>
      <c r="E42" s="41">
        <f>IF(Summary!E41=Summary!$G$5,0,12)</f>
        <v>0</v>
      </c>
      <c r="F42" s="86">
        <f>IF(Summary!E41=Summary!$G$5,0,Population!C35)</f>
        <v>0</v>
      </c>
      <c r="G42" s="42">
        <f t="shared" si="5"/>
        <v>0</v>
      </c>
      <c r="H42" s="42">
        <f t="shared" si="6"/>
        <v>0</v>
      </c>
      <c r="I42" s="97">
        <f t="shared" si="7"/>
        <v>0</v>
      </c>
      <c r="J42" s="139" t="str">
        <f t="shared" si="4"/>
        <v/>
      </c>
      <c r="K42" s="91" t="str">
        <f t="shared" si="0"/>
        <v/>
      </c>
      <c r="L42" s="51" t="str">
        <f t="shared" si="1"/>
        <v/>
      </c>
      <c r="M42" s="28" t="str">
        <f t="shared" si="2"/>
        <v/>
      </c>
      <c r="N42" s="100" t="str">
        <f t="shared" si="8"/>
        <v/>
      </c>
      <c r="O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row>
    <row r="43" spans="1:187" s="16" customFormat="1" ht="13.5" thickBot="1" x14ac:dyDescent="0.35">
      <c r="A43" s="112" t="s">
        <v>75</v>
      </c>
      <c r="B43" s="64" t="s">
        <v>76</v>
      </c>
      <c r="C43" s="18" t="s">
        <v>118</v>
      </c>
      <c r="D43" s="53">
        <f>IF(Summary!H42=Summary!$G$2,1,0)</f>
        <v>0</v>
      </c>
      <c r="E43" s="41">
        <f>IF(Summary!E42=Summary!$G$5,0,12)</f>
        <v>12</v>
      </c>
      <c r="F43" s="86">
        <f>IF(Summary!E42=Summary!$G$5,0,Population!C36)</f>
        <v>5450.4</v>
      </c>
      <c r="G43" s="42">
        <f t="shared" si="5"/>
        <v>0</v>
      </c>
      <c r="H43" s="42">
        <f t="shared" si="6"/>
        <v>0</v>
      </c>
      <c r="I43" s="97">
        <f t="shared" si="7"/>
        <v>0</v>
      </c>
      <c r="J43" s="139">
        <f t="shared" si="4"/>
        <v>12</v>
      </c>
      <c r="K43" s="91">
        <f t="shared" si="0"/>
        <v>5450.4</v>
      </c>
      <c r="L43" s="51">
        <f t="shared" si="1"/>
        <v>0</v>
      </c>
      <c r="M43" s="28">
        <f t="shared" si="2"/>
        <v>0</v>
      </c>
      <c r="N43" s="100">
        <f t="shared" si="8"/>
        <v>0</v>
      </c>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row>
    <row r="44" spans="1:187" s="16" customFormat="1" ht="13.5" thickBot="1" x14ac:dyDescent="0.35">
      <c r="A44" s="112" t="s">
        <v>77</v>
      </c>
      <c r="B44" s="64" t="s">
        <v>78</v>
      </c>
      <c r="C44" s="18" t="s">
        <v>118</v>
      </c>
      <c r="D44" s="53">
        <f>IF(Summary!H43=Summary!$G$2,1,0)</f>
        <v>0</v>
      </c>
      <c r="E44" s="41">
        <f>IF(Summary!E43=Summary!$G$5,0,12)</f>
        <v>12</v>
      </c>
      <c r="F44" s="86">
        <f>IF(Summary!E43=Summary!$G$5,0,Population!C37)</f>
        <v>2080.9</v>
      </c>
      <c r="G44" s="42">
        <f t="shared" si="5"/>
        <v>0</v>
      </c>
      <c r="H44" s="42">
        <f t="shared" si="6"/>
        <v>0</v>
      </c>
      <c r="I44" s="97">
        <f t="shared" si="7"/>
        <v>0</v>
      </c>
      <c r="J44" s="139">
        <f t="shared" si="4"/>
        <v>12</v>
      </c>
      <c r="K44" s="91">
        <f t="shared" si="0"/>
        <v>2080.9</v>
      </c>
      <c r="L44" s="51">
        <f t="shared" si="1"/>
        <v>0</v>
      </c>
      <c r="M44" s="28">
        <f t="shared" si="2"/>
        <v>0</v>
      </c>
      <c r="N44" s="100">
        <f t="shared" si="8"/>
        <v>0</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row>
    <row r="45" spans="1:187" s="16" customFormat="1" ht="13.5" thickBot="1" x14ac:dyDescent="0.35">
      <c r="A45" s="112" t="s">
        <v>79</v>
      </c>
      <c r="B45" s="64" t="s">
        <v>125</v>
      </c>
      <c r="C45" s="18" t="s">
        <v>118</v>
      </c>
      <c r="D45" s="53">
        <f>IF(Summary!H44=Summary!$G$2,1,0)</f>
        <v>0</v>
      </c>
      <c r="E45" s="41">
        <f>IF(Summary!E44=Summary!$G$5,0,12)</f>
        <v>12</v>
      </c>
      <c r="F45" s="86">
        <f>IF(Summary!E44=Summary!$G$5,0,Population!C38)</f>
        <v>46934.6</v>
      </c>
      <c r="G45" s="42">
        <f t="shared" si="5"/>
        <v>0</v>
      </c>
      <c r="H45" s="42">
        <f t="shared" si="6"/>
        <v>0</v>
      </c>
      <c r="I45" s="97">
        <f t="shared" si="7"/>
        <v>0</v>
      </c>
      <c r="J45" s="139">
        <f t="shared" si="4"/>
        <v>12</v>
      </c>
      <c r="K45" s="91">
        <f t="shared" si="0"/>
        <v>46934.6</v>
      </c>
      <c r="L45" s="51">
        <f t="shared" si="1"/>
        <v>0</v>
      </c>
      <c r="M45" s="28">
        <f t="shared" si="2"/>
        <v>0</v>
      </c>
      <c r="N45" s="100">
        <f t="shared" si="8"/>
        <v>0</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row>
    <row r="46" spans="1:187" ht="13.5" thickBot="1" x14ac:dyDescent="0.35">
      <c r="A46" s="111" t="s">
        <v>81</v>
      </c>
      <c r="B46" s="63" t="s">
        <v>82</v>
      </c>
      <c r="C46" s="19" t="s">
        <v>118</v>
      </c>
      <c r="D46" s="53">
        <f>IF(Summary!H45=Summary!$G$2,1,0)</f>
        <v>0</v>
      </c>
      <c r="E46" s="41">
        <f>IF(Summary!E45=Summary!$G$5,0,12)</f>
        <v>12</v>
      </c>
      <c r="F46" s="86">
        <f>IF(Summary!E45=Summary!$G$5,0,Population!C39)</f>
        <v>10243</v>
      </c>
      <c r="G46" s="42">
        <f t="shared" si="5"/>
        <v>0</v>
      </c>
      <c r="H46" s="42">
        <f t="shared" si="6"/>
        <v>0</v>
      </c>
      <c r="I46" s="97">
        <f t="shared" si="7"/>
        <v>0</v>
      </c>
      <c r="J46" s="139">
        <f t="shared" si="4"/>
        <v>12</v>
      </c>
      <c r="K46" s="91">
        <f t="shared" si="0"/>
        <v>10243</v>
      </c>
      <c r="L46" s="51">
        <f t="shared" si="1"/>
        <v>0</v>
      </c>
      <c r="M46" s="28">
        <f t="shared" si="2"/>
        <v>0</v>
      </c>
      <c r="N46" s="100">
        <f t="shared" si="8"/>
        <v>0</v>
      </c>
    </row>
    <row r="47" spans="1:187" s="16" customFormat="1" ht="13.5" thickBot="1" x14ac:dyDescent="0.35">
      <c r="A47" s="112" t="s">
        <v>83</v>
      </c>
      <c r="B47" s="64" t="s">
        <v>84</v>
      </c>
      <c r="C47" s="18" t="s">
        <v>116</v>
      </c>
      <c r="D47" s="53">
        <f>IF(Summary!H46=Summary!$G$2,1,0)</f>
        <v>0</v>
      </c>
      <c r="E47" s="41">
        <f>IF(Summary!E46=Summary!$G$5,0,12)</f>
        <v>12</v>
      </c>
      <c r="F47" s="86">
        <f>IF(Summary!E46=Summary!$G$5,0,Population!C40)</f>
        <v>8035.4</v>
      </c>
      <c r="G47" s="42">
        <f t="shared" si="5"/>
        <v>0</v>
      </c>
      <c r="H47" s="42">
        <f t="shared" si="6"/>
        <v>0</v>
      </c>
      <c r="I47" s="97">
        <f t="shared" si="7"/>
        <v>0</v>
      </c>
      <c r="J47" s="139" t="str">
        <f t="shared" si="4"/>
        <v/>
      </c>
      <c r="K47" s="91" t="str">
        <f t="shared" si="0"/>
        <v/>
      </c>
      <c r="L47" s="51" t="str">
        <f t="shared" si="1"/>
        <v/>
      </c>
      <c r="M47" s="28" t="str">
        <f t="shared" si="2"/>
        <v/>
      </c>
      <c r="N47" s="100" t="str">
        <f t="shared" si="8"/>
        <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row>
    <row r="48" spans="1:187" s="16" customFormat="1" ht="31.4" customHeight="1" thickBot="1" x14ac:dyDescent="0.35">
      <c r="A48" s="112" t="s">
        <v>85</v>
      </c>
      <c r="B48" s="64" t="s">
        <v>86</v>
      </c>
      <c r="C48" s="18" t="s">
        <v>116</v>
      </c>
      <c r="D48" s="53">
        <f>IF(Summary!H47=Summary!$G$2,1,0)</f>
        <v>0</v>
      </c>
      <c r="E48" s="41">
        <f>IF(Summary!E47=Summary!$G$5,0,12)</f>
        <v>0</v>
      </c>
      <c r="F48" s="86">
        <f>IF(Summary!E47=Summary!$G$5,0,Population!C41)</f>
        <v>0</v>
      </c>
      <c r="G48" s="42">
        <f t="shared" si="5"/>
        <v>0</v>
      </c>
      <c r="H48" s="42">
        <f t="shared" si="6"/>
        <v>0</v>
      </c>
      <c r="I48" s="97">
        <f t="shared" si="7"/>
        <v>0</v>
      </c>
      <c r="J48" s="140" t="str">
        <f t="shared" si="4"/>
        <v/>
      </c>
      <c r="K48" s="92" t="str">
        <f t="shared" si="0"/>
        <v/>
      </c>
      <c r="L48" s="51" t="str">
        <f t="shared" si="1"/>
        <v/>
      </c>
      <c r="M48" s="28" t="str">
        <f t="shared" si="2"/>
        <v/>
      </c>
      <c r="N48" s="100" t="str">
        <f t="shared" si="8"/>
        <v/>
      </c>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row>
    <row r="49" spans="1:14" ht="13.5" customHeight="1" thickBot="1" x14ac:dyDescent="0.35">
      <c r="A49" s="218" t="s">
        <v>126</v>
      </c>
      <c r="B49" s="113" t="s">
        <v>88</v>
      </c>
      <c r="C49" s="22" t="s">
        <v>118</v>
      </c>
      <c r="D49" s="53">
        <f>IF(Summary!H48=Summary!$G$2,1,0)</f>
        <v>0</v>
      </c>
      <c r="E49" s="41">
        <f>IF(Summary!E48=Summary!$G$5,0,12)</f>
        <v>12</v>
      </c>
      <c r="F49" s="86">
        <f>IF(Summary!E48=Summary!$G$5,0,Population!C42)</f>
        <v>66647.100000000006</v>
      </c>
      <c r="G49" s="42">
        <f t="shared" si="5"/>
        <v>0</v>
      </c>
      <c r="H49" s="42">
        <f t="shared" si="6"/>
        <v>0</v>
      </c>
      <c r="I49" s="97">
        <f t="shared" si="7"/>
        <v>0</v>
      </c>
      <c r="J49" s="139">
        <f t="shared" si="4"/>
        <v>12</v>
      </c>
      <c r="K49" s="91">
        <f t="shared" si="0"/>
        <v>66647.100000000006</v>
      </c>
      <c r="L49" s="51">
        <f t="shared" si="1"/>
        <v>0</v>
      </c>
      <c r="M49" s="28">
        <f t="shared" si="2"/>
        <v>0</v>
      </c>
      <c r="N49" s="100">
        <f t="shared" si="8"/>
        <v>0</v>
      </c>
    </row>
    <row r="50" spans="1:14" ht="78.5" thickBot="1" x14ac:dyDescent="0.35">
      <c r="A50" s="219"/>
      <c r="B50" s="113" t="s">
        <v>127</v>
      </c>
      <c r="C50" s="22"/>
      <c r="D50" s="53"/>
      <c r="E50" s="41"/>
      <c r="F50" s="87"/>
      <c r="G50" s="42"/>
      <c r="H50" s="42"/>
      <c r="I50" s="97"/>
      <c r="J50" s="47" t="s">
        <v>128</v>
      </c>
      <c r="K50" s="91" t="str">
        <f t="shared" si="0"/>
        <v/>
      </c>
      <c r="L50" s="51" t="str">
        <f t="shared" si="1"/>
        <v/>
      </c>
      <c r="M50" s="28" t="str">
        <f t="shared" si="2"/>
        <v/>
      </c>
      <c r="N50" s="100" t="str">
        <f t="shared" si="8"/>
        <v/>
      </c>
    </row>
    <row r="51" spans="1:14" ht="13" x14ac:dyDescent="0.3">
      <c r="A51" s="219"/>
      <c r="B51" s="113" t="s">
        <v>129</v>
      </c>
      <c r="C51" s="22"/>
      <c r="D51" s="53"/>
      <c r="E51" s="41"/>
      <c r="F51" s="87"/>
      <c r="G51" s="42"/>
      <c r="H51" s="42"/>
      <c r="I51" s="97"/>
      <c r="J51" s="46"/>
      <c r="K51" s="90"/>
      <c r="L51" s="51"/>
      <c r="M51" s="28"/>
      <c r="N51" s="100"/>
    </row>
    <row r="52" spans="1:14" ht="13.5" thickBot="1" x14ac:dyDescent="0.35">
      <c r="A52" s="219"/>
      <c r="B52" s="113" t="s">
        <v>130</v>
      </c>
      <c r="C52" s="22"/>
      <c r="D52" s="53"/>
      <c r="E52" s="43"/>
      <c r="F52" s="87"/>
      <c r="G52" s="42"/>
      <c r="H52" s="42"/>
      <c r="I52" s="97"/>
      <c r="J52" s="48" t="s">
        <v>128</v>
      </c>
      <c r="K52" s="95" t="str">
        <f t="shared" si="0"/>
        <v/>
      </c>
      <c r="L52" s="51" t="str">
        <f t="shared" si="1"/>
        <v/>
      </c>
      <c r="M52" s="28" t="str">
        <f t="shared" si="2"/>
        <v/>
      </c>
      <c r="N52" s="29" t="str">
        <f t="shared" si="8"/>
        <v/>
      </c>
    </row>
    <row r="53" spans="1:14" ht="13" x14ac:dyDescent="0.3">
      <c r="A53" s="220" t="s">
        <v>131</v>
      </c>
      <c r="B53" s="218"/>
      <c r="C53" s="15"/>
      <c r="D53" s="15"/>
      <c r="E53" s="43"/>
      <c r="F53" s="87"/>
      <c r="G53" s="44"/>
      <c r="H53" s="44"/>
      <c r="I53" s="98"/>
      <c r="J53" s="49"/>
      <c r="K53" s="96"/>
      <c r="L53" s="31"/>
      <c r="M53" s="31"/>
      <c r="N53" s="30"/>
    </row>
    <row r="54" spans="1:14" ht="13.5" thickBot="1" x14ac:dyDescent="0.35">
      <c r="A54" s="221"/>
      <c r="B54" s="222"/>
      <c r="C54" s="14"/>
      <c r="D54" s="14"/>
      <c r="E54" s="45">
        <f>SUM(E8:E53)</f>
        <v>349</v>
      </c>
      <c r="F54" s="88">
        <f>SUM(F8:F52)</f>
        <v>532095.10000000009</v>
      </c>
      <c r="G54" s="58">
        <f>SUM(G8:G52)</f>
        <v>0</v>
      </c>
      <c r="H54" s="59">
        <f>SUM(H8:H52)</f>
        <v>0</v>
      </c>
      <c r="I54" s="99">
        <f>SUM(I8:I52)</f>
        <v>0</v>
      </c>
      <c r="J54" s="50">
        <f>SUM(J8:J53)</f>
        <v>303</v>
      </c>
      <c r="K54" s="114">
        <f>SUM(K8:K53)</f>
        <v>512748.4</v>
      </c>
      <c r="L54" s="60">
        <f>SUM(L8:L52)</f>
        <v>0</v>
      </c>
      <c r="M54" s="61">
        <f>SUM(M8:M52)</f>
        <v>0</v>
      </c>
      <c r="N54" s="101">
        <f>SUM(N8:N52)</f>
        <v>0</v>
      </c>
    </row>
    <row r="55" spans="1:14" x14ac:dyDescent="0.25">
      <c r="A55" s="3"/>
      <c r="F55" s="89"/>
      <c r="I55" s="4"/>
    </row>
    <row r="56" spans="1:14" ht="13.5" thickBot="1" x14ac:dyDescent="0.35">
      <c r="A56" s="5"/>
      <c r="B56" s="6"/>
      <c r="C56" s="6"/>
      <c r="D56" s="6"/>
      <c r="E56" s="6"/>
      <c r="F56" s="6"/>
      <c r="G56" s="7"/>
      <c r="H56" s="7">
        <f>H54/E54</f>
        <v>0</v>
      </c>
      <c r="I56" s="8">
        <f>I54/F54</f>
        <v>0</v>
      </c>
      <c r="J56" s="5"/>
      <c r="K56" s="52"/>
      <c r="L56" s="7"/>
      <c r="M56" s="7">
        <f>M54/J54</f>
        <v>0</v>
      </c>
      <c r="N56" s="8">
        <f>N54/K54</f>
        <v>0</v>
      </c>
    </row>
    <row r="58" spans="1:14" x14ac:dyDescent="0.25">
      <c r="I58" s="1"/>
    </row>
    <row r="59" spans="1:14" x14ac:dyDescent="0.25">
      <c r="B59" s="62"/>
      <c r="M59" s="81"/>
    </row>
    <row r="61" spans="1:14" x14ac:dyDescent="0.25">
      <c r="F61" s="2"/>
    </row>
    <row r="65" spans="2:2" x14ac:dyDescent="0.25">
      <c r="B65" s="62"/>
    </row>
    <row r="67" spans="2:2" x14ac:dyDescent="0.25">
      <c r="B67" s="62"/>
    </row>
    <row r="71" spans="2:2" x14ac:dyDescent="0.25">
      <c r="B71" s="62"/>
    </row>
  </sheetData>
  <autoFilter ref="C6:C54" xr:uid="{00000000-0009-0000-0000-000005000000}"/>
  <mergeCells count="12">
    <mergeCell ref="J5:N5"/>
    <mergeCell ref="A53:A54"/>
    <mergeCell ref="B53:B54"/>
    <mergeCell ref="A1:I1"/>
    <mergeCell ref="A2:I2"/>
    <mergeCell ref="A3:I3"/>
    <mergeCell ref="E5:I5"/>
    <mergeCell ref="A6:A7"/>
    <mergeCell ref="B6:B7"/>
    <mergeCell ref="A9:A10"/>
    <mergeCell ref="A36:A37"/>
    <mergeCell ref="A49:A52"/>
  </mergeCells>
  <hyperlinks>
    <hyperlink ref="F7" location="_ftn1" display="_ftn1" xr:uid="{00000000-0004-0000-0500-000000000000}"/>
    <hyperlink ref="K7" location="_ftn1" display="_ftn1" xr:uid="{00000000-0004-0000-0500-000001000000}"/>
  </hyperlinks>
  <printOptions horizontalCentered="1"/>
  <pageMargins left="0.19685039370078741" right="0.19685039370078741" top="0.35433070866141736" bottom="0.15748031496062992" header="0.31496062992125984" footer="0.31496062992125984"/>
  <pageSetup paperSize="9" scale="75" orientation="landscape" copies="4" r:id="rId1"/>
  <headerFooter>
    <oddHeader>&amp;L&amp;G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4"/>
  <sheetViews>
    <sheetView zoomScale="115" zoomScaleNormal="115" workbookViewId="0">
      <selection activeCell="B16" sqref="B16"/>
    </sheetView>
  </sheetViews>
  <sheetFormatPr defaultRowHeight="14.5" x14ac:dyDescent="0.35"/>
  <cols>
    <col min="1" max="1" width="18" customWidth="1"/>
    <col min="2" max="2" width="32.54296875" bestFit="1" customWidth="1"/>
    <col min="3" max="3" width="11.81640625" customWidth="1"/>
    <col min="9" max="9" width="31.54296875" customWidth="1"/>
  </cols>
  <sheetData>
    <row r="1" spans="1:9" ht="15" thickBot="1" x14ac:dyDescent="0.4">
      <c r="A1" s="111" t="s">
        <v>132</v>
      </c>
      <c r="B1" s="111" t="s">
        <v>11</v>
      </c>
      <c r="C1" s="154">
        <v>2800.1</v>
      </c>
      <c r="I1" s="111" t="s">
        <v>133</v>
      </c>
    </row>
    <row r="2" spans="1:9" ht="15" thickBot="1" x14ac:dyDescent="0.4">
      <c r="A2" s="225" t="s">
        <v>12</v>
      </c>
      <c r="B2" s="119" t="s">
        <v>117</v>
      </c>
      <c r="C2" s="154">
        <v>8448.4</v>
      </c>
      <c r="I2" s="111" t="s">
        <v>117</v>
      </c>
    </row>
    <row r="3" spans="1:9" ht="15.75" customHeight="1" thickBot="1" x14ac:dyDescent="0.4">
      <c r="A3" s="226"/>
      <c r="B3" s="116" t="s">
        <v>119</v>
      </c>
      <c r="C3" s="154">
        <v>393.6</v>
      </c>
      <c r="I3" s="111" t="s">
        <v>119</v>
      </c>
    </row>
    <row r="4" spans="1:9" ht="15" thickBot="1" x14ac:dyDescent="0.4">
      <c r="A4" s="111" t="s">
        <v>15</v>
      </c>
      <c r="B4" s="63" t="s">
        <v>16</v>
      </c>
      <c r="C4" s="154">
        <v>11467.9</v>
      </c>
      <c r="I4" s="111" t="s">
        <v>16</v>
      </c>
    </row>
    <row r="5" spans="1:9" ht="26.5" thickBot="1" x14ac:dyDescent="0.4">
      <c r="A5" s="112" t="s">
        <v>17</v>
      </c>
      <c r="B5" s="64" t="s">
        <v>18</v>
      </c>
      <c r="C5" s="155">
        <v>3531.2</v>
      </c>
      <c r="I5" s="111" t="s">
        <v>20</v>
      </c>
    </row>
    <row r="6" spans="1:9" ht="26.5" thickBot="1" x14ac:dyDescent="0.4">
      <c r="A6" s="112" t="s">
        <v>19</v>
      </c>
      <c r="B6" s="64" t="s">
        <v>20</v>
      </c>
      <c r="C6" s="154">
        <v>7000</v>
      </c>
      <c r="I6" s="111" t="s">
        <v>22</v>
      </c>
    </row>
    <row r="7" spans="1:9" ht="26.5" thickBot="1" x14ac:dyDescent="0.4">
      <c r="A7" s="112" t="s">
        <v>21</v>
      </c>
      <c r="B7" s="64" t="s">
        <v>22</v>
      </c>
      <c r="C7" s="154">
        <v>4076.3</v>
      </c>
      <c r="I7" s="111" t="s">
        <v>26</v>
      </c>
    </row>
    <row r="8" spans="1:9" ht="26.5" thickBot="1" x14ac:dyDescent="0.4">
      <c r="A8" s="111" t="s">
        <v>23</v>
      </c>
      <c r="B8" s="63" t="s">
        <v>24</v>
      </c>
      <c r="C8" s="154">
        <v>875.9</v>
      </c>
      <c r="I8" s="111" t="s">
        <v>28</v>
      </c>
    </row>
    <row r="9" spans="1:9" ht="15" thickBot="1" x14ac:dyDescent="0.4">
      <c r="A9" s="112" t="s">
        <v>25</v>
      </c>
      <c r="B9" s="64" t="s">
        <v>26</v>
      </c>
      <c r="C9" s="154">
        <v>10529</v>
      </c>
      <c r="I9" s="111" t="s">
        <v>30</v>
      </c>
    </row>
    <row r="10" spans="1:9" ht="15" thickBot="1" x14ac:dyDescent="0.4">
      <c r="A10" s="108" t="s">
        <v>27</v>
      </c>
      <c r="B10" s="108" t="s">
        <v>28</v>
      </c>
      <c r="C10" s="154">
        <v>5799.8</v>
      </c>
      <c r="I10" s="111" t="s">
        <v>121</v>
      </c>
    </row>
    <row r="11" spans="1:9" ht="15" thickBot="1" x14ac:dyDescent="0.4">
      <c r="A11" s="121" t="s">
        <v>29</v>
      </c>
      <c r="B11" s="63" t="s">
        <v>30</v>
      </c>
      <c r="C11" s="154">
        <v>1324.8</v>
      </c>
      <c r="I11" s="111" t="s">
        <v>37</v>
      </c>
    </row>
    <row r="12" spans="1:9" ht="26.5" thickBot="1" x14ac:dyDescent="0.4">
      <c r="A12" s="120" t="s">
        <v>31</v>
      </c>
      <c r="B12" s="135" t="s">
        <v>120</v>
      </c>
      <c r="C12" s="154">
        <v>5512.1</v>
      </c>
      <c r="I12" s="111" t="s">
        <v>39</v>
      </c>
    </row>
    <row r="13" spans="1:9" ht="15" thickBot="1" x14ac:dyDescent="0.4">
      <c r="A13" s="121"/>
      <c r="B13" s="63" t="s">
        <v>33</v>
      </c>
      <c r="C13" s="156">
        <v>0</v>
      </c>
      <c r="I13" s="111" t="s">
        <v>40</v>
      </c>
    </row>
    <row r="14" spans="1:9" ht="15" thickBot="1" x14ac:dyDescent="0.4">
      <c r="A14" s="120" t="s">
        <v>34</v>
      </c>
      <c r="B14" s="135" t="s">
        <v>121</v>
      </c>
      <c r="C14" s="156">
        <v>67028.100000000006</v>
      </c>
      <c r="I14" s="111" t="s">
        <v>41</v>
      </c>
    </row>
    <row r="15" spans="1:9" ht="26.5" thickBot="1" x14ac:dyDescent="0.4">
      <c r="A15" s="17" t="s">
        <v>36</v>
      </c>
      <c r="B15" s="107" t="s">
        <v>37</v>
      </c>
      <c r="C15" s="154">
        <v>29561.4</v>
      </c>
      <c r="I15" s="111" t="s">
        <v>43</v>
      </c>
    </row>
    <row r="16" spans="1:9" ht="39.5" thickBot="1" x14ac:dyDescent="0.4">
      <c r="A16" s="17" t="s">
        <v>134</v>
      </c>
      <c r="B16" s="107" t="s">
        <v>40</v>
      </c>
      <c r="C16" s="154">
        <v>25076.1</v>
      </c>
      <c r="I16" s="111" t="s">
        <v>123</v>
      </c>
    </row>
    <row r="17" spans="1:9" ht="15" thickBot="1" x14ac:dyDescent="0.4">
      <c r="A17" s="17"/>
      <c r="B17" s="107" t="s">
        <v>39</v>
      </c>
      <c r="C17" s="154">
        <v>10283.200000000001</v>
      </c>
      <c r="I17" s="111" t="s">
        <v>51</v>
      </c>
    </row>
    <row r="18" spans="1:9" ht="26.5" thickBot="1" x14ac:dyDescent="0.4">
      <c r="A18" s="17"/>
      <c r="B18" s="107" t="s">
        <v>41</v>
      </c>
      <c r="C18" s="154">
        <v>18020</v>
      </c>
      <c r="I18" s="111" t="s">
        <v>53</v>
      </c>
    </row>
    <row r="19" spans="1:9" ht="15" customHeight="1" thickBot="1" x14ac:dyDescent="0.4">
      <c r="A19" s="109" t="s">
        <v>42</v>
      </c>
      <c r="B19" s="110" t="s">
        <v>43</v>
      </c>
      <c r="C19" s="154">
        <v>10722.3</v>
      </c>
      <c r="I19" s="111" t="s">
        <v>55</v>
      </c>
    </row>
    <row r="20" spans="1:9" ht="39.5" thickBot="1" x14ac:dyDescent="0.4">
      <c r="A20" s="112" t="s">
        <v>44</v>
      </c>
      <c r="B20" s="64" t="s">
        <v>123</v>
      </c>
      <c r="C20" s="154">
        <v>9772.7999999999993</v>
      </c>
      <c r="I20" s="111" t="s">
        <v>57</v>
      </c>
    </row>
    <row r="21" spans="1:9" ht="41.5" customHeight="1" thickBot="1" x14ac:dyDescent="0.4">
      <c r="A21" s="111" t="s">
        <v>46</v>
      </c>
      <c r="B21" s="63" t="s">
        <v>47</v>
      </c>
      <c r="C21" s="156">
        <v>315.60000000000002</v>
      </c>
      <c r="I21" s="111" t="s">
        <v>63</v>
      </c>
    </row>
    <row r="22" spans="1:9" ht="15" thickBot="1" x14ac:dyDescent="0.4">
      <c r="A22" s="111" t="s">
        <v>48</v>
      </c>
      <c r="B22" s="63" t="s">
        <v>49</v>
      </c>
      <c r="C22" s="155">
        <v>4904.2</v>
      </c>
      <c r="I22" s="111" t="s">
        <v>64</v>
      </c>
    </row>
    <row r="23" spans="1:9" ht="15" thickBot="1" x14ac:dyDescent="0.4">
      <c r="A23" s="111" t="s">
        <v>50</v>
      </c>
      <c r="B23" s="63" t="s">
        <v>51</v>
      </c>
      <c r="C23" s="155">
        <v>61068.4</v>
      </c>
      <c r="I23" s="111" t="s">
        <v>68</v>
      </c>
    </row>
    <row r="24" spans="1:9" ht="26.5" thickBot="1" x14ac:dyDescent="0.4">
      <c r="A24" s="111" t="s">
        <v>52</v>
      </c>
      <c r="B24" s="63" t="s">
        <v>53</v>
      </c>
      <c r="C24" s="155">
        <v>1920</v>
      </c>
      <c r="I24" s="111" t="s">
        <v>124</v>
      </c>
    </row>
    <row r="25" spans="1:9" ht="15" thickBot="1" x14ac:dyDescent="0.4">
      <c r="A25" s="111" t="s">
        <v>54</v>
      </c>
      <c r="B25" s="63" t="s">
        <v>55</v>
      </c>
      <c r="C25" s="154">
        <v>2794.2</v>
      </c>
      <c r="I25" s="111" t="s">
        <v>72</v>
      </c>
    </row>
    <row r="26" spans="1:9" ht="26.5" thickBot="1" x14ac:dyDescent="0.4">
      <c r="A26" s="112" t="s">
        <v>56</v>
      </c>
      <c r="B26" s="64" t="s">
        <v>57</v>
      </c>
      <c r="C26" s="154">
        <v>612.20000000000005</v>
      </c>
      <c r="I26" s="111" t="s">
        <v>76</v>
      </c>
    </row>
    <row r="27" spans="1:9" ht="15" thickBot="1" x14ac:dyDescent="0.4">
      <c r="A27" s="112" t="s">
        <v>58</v>
      </c>
      <c r="B27" s="64" t="s">
        <v>59</v>
      </c>
      <c r="C27" s="154">
        <v>0</v>
      </c>
      <c r="I27" s="111" t="s">
        <v>78</v>
      </c>
    </row>
    <row r="28" spans="1:9" ht="15" thickBot="1" x14ac:dyDescent="0.4">
      <c r="A28" s="17" t="s">
        <v>60</v>
      </c>
      <c r="B28" s="65" t="s">
        <v>61</v>
      </c>
      <c r="C28" s="155">
        <v>620</v>
      </c>
      <c r="I28" s="111" t="s">
        <v>125</v>
      </c>
    </row>
    <row r="29" spans="1:9" x14ac:dyDescent="0.35">
      <c r="A29" s="122" t="s">
        <v>62</v>
      </c>
      <c r="B29" s="134" t="s">
        <v>63</v>
      </c>
      <c r="C29" s="155">
        <v>17423</v>
      </c>
    </row>
    <row r="30" spans="1:9" ht="15" thickBot="1" x14ac:dyDescent="0.4">
      <c r="A30" s="112"/>
      <c r="B30" s="133" t="s">
        <v>64</v>
      </c>
      <c r="C30" s="157">
        <v>0</v>
      </c>
    </row>
    <row r="31" spans="1:9" ht="15" thickBot="1" x14ac:dyDescent="0.4">
      <c r="A31" s="111" t="s">
        <v>65</v>
      </c>
      <c r="B31" s="63" t="s">
        <v>66</v>
      </c>
      <c r="C31" s="155">
        <v>4980</v>
      </c>
    </row>
    <row r="32" spans="1:9" ht="15" thickBot="1" x14ac:dyDescent="0.4">
      <c r="A32" s="112" t="s">
        <v>67</v>
      </c>
      <c r="B32" s="63" t="s">
        <v>68</v>
      </c>
      <c r="C32" s="154">
        <v>37972.800000000003</v>
      </c>
    </row>
    <row r="33" spans="1:3" ht="15" thickBot="1" x14ac:dyDescent="0.4">
      <c r="A33" s="112" t="s">
        <v>69</v>
      </c>
      <c r="B33" s="64" t="s">
        <v>124</v>
      </c>
      <c r="C33" s="154">
        <v>10276.6</v>
      </c>
    </row>
    <row r="34" spans="1:3" ht="15" thickBot="1" x14ac:dyDescent="0.4">
      <c r="A34" s="112" t="s">
        <v>71</v>
      </c>
      <c r="B34" s="64" t="s">
        <v>72</v>
      </c>
      <c r="C34" s="154">
        <v>19405.2</v>
      </c>
    </row>
    <row r="35" spans="1:3" ht="15" thickBot="1" x14ac:dyDescent="0.4">
      <c r="A35" s="112" t="s">
        <v>73</v>
      </c>
      <c r="B35" s="64" t="s">
        <v>74</v>
      </c>
      <c r="C35" s="154">
        <v>7186.9</v>
      </c>
    </row>
    <row r="36" spans="1:3" ht="26.5" thickBot="1" x14ac:dyDescent="0.4">
      <c r="A36" s="112" t="s">
        <v>75</v>
      </c>
      <c r="B36" s="64" t="s">
        <v>76</v>
      </c>
      <c r="C36" s="154">
        <v>5450.4</v>
      </c>
    </row>
    <row r="37" spans="1:3" ht="15" thickBot="1" x14ac:dyDescent="0.4">
      <c r="A37" s="112" t="s">
        <v>77</v>
      </c>
      <c r="B37" s="64" t="s">
        <v>78</v>
      </c>
      <c r="C37" s="154">
        <v>2080.9</v>
      </c>
    </row>
    <row r="38" spans="1:3" ht="15" thickBot="1" x14ac:dyDescent="0.4">
      <c r="A38" s="112" t="s">
        <v>79</v>
      </c>
      <c r="B38" s="64" t="s">
        <v>125</v>
      </c>
      <c r="C38" s="154">
        <v>46934.6</v>
      </c>
    </row>
    <row r="39" spans="1:3" ht="26.5" thickBot="1" x14ac:dyDescent="0.4">
      <c r="A39" s="111" t="s">
        <v>81</v>
      </c>
      <c r="B39" s="63" t="s">
        <v>82</v>
      </c>
      <c r="C39" s="154">
        <v>10243</v>
      </c>
    </row>
    <row r="40" spans="1:3" ht="15" thickBot="1" x14ac:dyDescent="0.4">
      <c r="A40" s="112" t="s">
        <v>83</v>
      </c>
      <c r="B40" s="64" t="s">
        <v>84</v>
      </c>
      <c r="C40" s="154">
        <v>8035.4</v>
      </c>
    </row>
    <row r="41" spans="1:3" ht="26.5" thickBot="1" x14ac:dyDescent="0.4">
      <c r="A41" s="112" t="s">
        <v>85</v>
      </c>
      <c r="B41" s="64" t="s">
        <v>86</v>
      </c>
      <c r="C41" s="158">
        <v>2022.6</v>
      </c>
    </row>
    <row r="42" spans="1:3" ht="26" x14ac:dyDescent="0.35">
      <c r="A42" s="229" t="s">
        <v>126</v>
      </c>
      <c r="B42" s="113" t="s">
        <v>88</v>
      </c>
      <c r="C42" s="159">
        <v>66647.100000000006</v>
      </c>
    </row>
    <row r="43" spans="1:3" ht="143" x14ac:dyDescent="0.35">
      <c r="A43" s="230"/>
      <c r="B43" s="113" t="s">
        <v>135</v>
      </c>
      <c r="C43" s="160"/>
    </row>
    <row r="44" spans="1:3" ht="153.65" customHeight="1" x14ac:dyDescent="0.35"/>
  </sheetData>
  <mergeCells count="2">
    <mergeCell ref="A2:A3"/>
    <mergeCell ref="A42:A4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13"/>
  <sheetViews>
    <sheetView zoomScale="140" zoomScaleNormal="140" workbookViewId="0">
      <selection activeCell="A12" sqref="A12"/>
    </sheetView>
  </sheetViews>
  <sheetFormatPr defaultRowHeight="14.5" x14ac:dyDescent="0.35"/>
  <cols>
    <col min="6" max="6" width="8.81640625" style="152"/>
  </cols>
  <sheetData>
    <row r="1" spans="1:57" s="149" customFormat="1" x14ac:dyDescent="0.35">
      <c r="A1" s="149" t="s">
        <v>136</v>
      </c>
      <c r="F1" s="151" t="s">
        <v>137</v>
      </c>
    </row>
    <row r="2" spans="1:57" x14ac:dyDescent="0.35">
      <c r="A2" t="s">
        <v>138</v>
      </c>
      <c r="F2" s="152" t="s">
        <v>0</v>
      </c>
    </row>
    <row r="3" spans="1:57" x14ac:dyDescent="0.35">
      <c r="A3" t="s">
        <v>139</v>
      </c>
      <c r="F3" s="152" t="s">
        <v>1</v>
      </c>
    </row>
    <row r="4" spans="1:57" x14ac:dyDescent="0.35">
      <c r="A4" t="s">
        <v>140</v>
      </c>
      <c r="F4" s="152" t="s">
        <v>2</v>
      </c>
    </row>
    <row r="5" spans="1:57" x14ac:dyDescent="0.35">
      <c r="A5" t="s">
        <v>141</v>
      </c>
      <c r="F5" s="152" t="s">
        <v>142</v>
      </c>
    </row>
    <row r="6" spans="1:57" x14ac:dyDescent="0.35">
      <c r="A6" s="149" t="s">
        <v>143</v>
      </c>
    </row>
    <row r="7" spans="1:57" x14ac:dyDescent="0.35">
      <c r="A7" s="150" t="s">
        <v>144</v>
      </c>
    </row>
    <row r="8" spans="1:57" s="149" customFormat="1" x14ac:dyDescent="0.35">
      <c r="A8" s="149" t="s">
        <v>145</v>
      </c>
      <c r="F8" s="151"/>
    </row>
    <row r="9" spans="1:57" ht="13.75" customHeight="1" x14ac:dyDescent="0.35">
      <c r="A9" t="s">
        <v>146</v>
      </c>
      <c r="C9" t="s">
        <v>147</v>
      </c>
      <c r="F9" s="152" t="s">
        <v>3</v>
      </c>
    </row>
    <row r="12" spans="1:57" x14ac:dyDescent="0.35">
      <c r="A12" s="150" t="s">
        <v>148</v>
      </c>
    </row>
    <row r="13" spans="1:57" ht="409.5" x14ac:dyDescent="0.35">
      <c r="A13" s="106" t="s">
        <v>149</v>
      </c>
      <c r="B13" s="106"/>
      <c r="BE13" s="153" t="s">
        <v>150</v>
      </c>
    </row>
  </sheetData>
  <hyperlinks>
    <hyperlink ref="BE13" r:id="rId1" xr:uid="{00000000-0004-0000-07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97445DF1371A41829369E058FFD621" ma:contentTypeVersion="0" ma:contentTypeDescription="Create a new document." ma:contentTypeScope="" ma:versionID="63231d96f8269e933dc7f57a5babbde2">
  <xsd:schema xmlns:xsd="http://www.w3.org/2001/XMLSchema" xmlns:xs="http://www.w3.org/2001/XMLSchema" xmlns:p="http://schemas.microsoft.com/office/2006/metadata/properties" targetNamespace="http://schemas.microsoft.com/office/2006/metadata/properties" ma:root="true" ma:fieldsID="712538f2423c8b1eb36490e15135c8a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F4F0FB-0710-4934-9B94-54FFCE904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D54946-89A7-4713-A366-EF90D2FCD8E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90A17D2-9354-459A-BC11-9D98A81573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Summary</vt:lpstr>
      <vt:lpstr>Proposal 1</vt:lpstr>
      <vt:lpstr>Proposal 2</vt:lpstr>
      <vt:lpstr>Proposal 3</vt:lpstr>
      <vt:lpstr>Proposal 4</vt:lpstr>
      <vt:lpstr>Population</vt:lpstr>
      <vt:lpstr>Guidance</vt:lpstr>
      <vt:lpstr>'Proposal 1'!_ftnref1</vt:lpstr>
      <vt:lpstr>'Proposal 2'!_ftnref1</vt:lpstr>
      <vt:lpstr>'Proposal 3'!_ftnref1</vt:lpstr>
      <vt:lpstr>'Proposal 4'!_ftnref1</vt:lpstr>
      <vt:lpstr>'Proposal 1'!Print_Area</vt:lpstr>
      <vt:lpstr>'Proposal 2'!Print_Area</vt:lpstr>
      <vt:lpstr>'Proposal 3'!Print_Area</vt:lpstr>
      <vt:lpstr>'Proposal 4'!Print_Area</vt:lpstr>
    </vt:vector>
  </TitlesOfParts>
  <Manager/>
  <Company>UCTE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Renedo Williams</dc:creator>
  <cp:keywords/>
  <dc:description/>
  <cp:lastModifiedBy>Roxana Ioana Popa</cp:lastModifiedBy>
  <cp:revision/>
  <dcterms:created xsi:type="dcterms:W3CDTF">2008-10-30T13:31:34Z</dcterms:created>
  <dcterms:modified xsi:type="dcterms:W3CDTF">2021-01-26T15:30:04Z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0x010100DD97445DF1371A41829369E058FFD621</vt:lpwstr>
  </property>
</Properties>
</file>